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n.heirene\Desktop\"/>
    </mc:Choice>
  </mc:AlternateContent>
  <bookViews>
    <workbookView xWindow="0" yWindow="0" windowWidth="21048" windowHeight="4620"/>
  </bookViews>
  <sheets>
    <sheet name="ZONE 1" sheetId="1" r:id="rId1"/>
    <sheet name="ZONE 2" sheetId="2" r:id="rId2"/>
    <sheet name="ZONE 3" sheetId="3" r:id="rId3"/>
    <sheet name="ZONE 4" sheetId="4" r:id="rId4"/>
    <sheet name="ZONE 5" sheetId="5" r:id="rId5"/>
    <sheet name="ZONE 6" sheetId="6" r:id="rId6"/>
    <sheet name="ZONE 7" sheetId="7" r:id="rId7"/>
    <sheet name="ZONE 8" sheetId="8" r:id="rId8"/>
    <sheet name="BATT CALC" sheetId="9" r:id="rId9"/>
    <sheet name="DEVICE RATINGS" sheetId="10" r:id="rId10"/>
  </sheets>
  <calcPr calcId="162913"/>
  <extLst>
    <ext uri="GoogleSheetsCustomDataVersion2">
      <go:sheetsCustomData xmlns:go="http://customooxmlschemas.google.com/" r:id="rId14" roundtripDataChecksum="7TWdRMRtt7VHQzaJybYaORqPYCG4QzB9z/wGIUGp3Q4="/>
    </ext>
  </extLst>
</workbook>
</file>

<file path=xl/calcChain.xml><?xml version="1.0" encoding="utf-8"?>
<calcChain xmlns="http://schemas.openxmlformats.org/spreadsheetml/2006/main">
  <c r="C50" i="8" l="1"/>
  <c r="C50" i="7"/>
  <c r="C50" i="5"/>
  <c r="C50" i="6"/>
  <c r="H36" i="9" l="1"/>
  <c r="F36" i="9"/>
  <c r="C48" i="3"/>
  <c r="C48" i="4"/>
  <c r="I67" i="9" l="1"/>
  <c r="D40" i="1" l="1"/>
  <c r="D45" i="1"/>
  <c r="H47" i="8" l="1"/>
  <c r="I47" i="8" s="1"/>
  <c r="F47" i="8"/>
  <c r="G47" i="8" s="1"/>
  <c r="D47" i="8"/>
  <c r="E47" i="8" s="1"/>
  <c r="H46" i="8"/>
  <c r="I46" i="8" s="1"/>
  <c r="F46" i="8"/>
  <c r="G46" i="8" s="1"/>
  <c r="D46" i="8"/>
  <c r="E46" i="8" s="1"/>
  <c r="H45" i="8"/>
  <c r="I45" i="8" s="1"/>
  <c r="F45" i="8"/>
  <c r="G45" i="8" s="1"/>
  <c r="D45" i="8"/>
  <c r="E45" i="8" s="1"/>
  <c r="H44" i="8"/>
  <c r="I44" i="8" s="1"/>
  <c r="F44" i="8"/>
  <c r="G44" i="8" s="1"/>
  <c r="D44" i="8"/>
  <c r="E44" i="8" s="1"/>
  <c r="H43" i="8"/>
  <c r="I43" i="8" s="1"/>
  <c r="F43" i="8"/>
  <c r="G43" i="8" s="1"/>
  <c r="D43" i="8"/>
  <c r="E43" i="8" s="1"/>
  <c r="H47" i="7"/>
  <c r="I47" i="7" s="1"/>
  <c r="F47" i="7"/>
  <c r="G47" i="7" s="1"/>
  <c r="D47" i="7"/>
  <c r="E47" i="7" s="1"/>
  <c r="H46" i="7"/>
  <c r="I46" i="7" s="1"/>
  <c r="F46" i="7"/>
  <c r="G46" i="7" s="1"/>
  <c r="D46" i="7"/>
  <c r="E46" i="7" s="1"/>
  <c r="H45" i="7"/>
  <c r="I45" i="7" s="1"/>
  <c r="F45" i="7"/>
  <c r="G45" i="7" s="1"/>
  <c r="D45" i="7"/>
  <c r="E45" i="7" s="1"/>
  <c r="H44" i="7"/>
  <c r="I44" i="7" s="1"/>
  <c r="F44" i="7"/>
  <c r="G44" i="7" s="1"/>
  <c r="D44" i="7"/>
  <c r="E44" i="7" s="1"/>
  <c r="H43" i="7"/>
  <c r="I43" i="7" s="1"/>
  <c r="F43" i="7"/>
  <c r="G43" i="7" s="1"/>
  <c r="D43" i="7"/>
  <c r="E43" i="7" s="1"/>
  <c r="H47" i="6"/>
  <c r="I47" i="6" s="1"/>
  <c r="F47" i="6"/>
  <c r="G47" i="6" s="1"/>
  <c r="D47" i="6"/>
  <c r="E47" i="6" s="1"/>
  <c r="H46" i="6"/>
  <c r="I46" i="6" s="1"/>
  <c r="F46" i="6"/>
  <c r="G46" i="6" s="1"/>
  <c r="D46" i="6"/>
  <c r="E46" i="6" s="1"/>
  <c r="H45" i="6"/>
  <c r="I45" i="6" s="1"/>
  <c r="F45" i="6"/>
  <c r="G45" i="6" s="1"/>
  <c r="D45" i="6"/>
  <c r="E45" i="6" s="1"/>
  <c r="H44" i="6"/>
  <c r="I44" i="6" s="1"/>
  <c r="F44" i="6"/>
  <c r="G44" i="6" s="1"/>
  <c r="D44" i="6"/>
  <c r="E44" i="6" s="1"/>
  <c r="H43" i="6"/>
  <c r="I43" i="6" s="1"/>
  <c r="F43" i="6"/>
  <c r="G43" i="6" s="1"/>
  <c r="D43" i="6"/>
  <c r="E43" i="6" s="1"/>
  <c r="H47" i="5"/>
  <c r="I47" i="5" s="1"/>
  <c r="H46" i="5"/>
  <c r="H45" i="5"/>
  <c r="H44" i="5"/>
  <c r="H43" i="5"/>
  <c r="F47" i="5"/>
  <c r="F46" i="5"/>
  <c r="F45" i="5"/>
  <c r="F44" i="5"/>
  <c r="F43" i="5"/>
  <c r="D47" i="5"/>
  <c r="D46" i="5"/>
  <c r="D45" i="5"/>
  <c r="D44" i="5"/>
  <c r="D43" i="5"/>
  <c r="I47" i="9" l="1"/>
  <c r="I46" i="9"/>
  <c r="C48" i="2"/>
  <c r="I45" i="9" s="1"/>
  <c r="G47" i="5"/>
  <c r="E47" i="5"/>
  <c r="I46" i="5"/>
  <c r="G46" i="5"/>
  <c r="E46" i="5"/>
  <c r="I45" i="5"/>
  <c r="G45" i="5"/>
  <c r="E45" i="5"/>
  <c r="I44" i="5"/>
  <c r="G44" i="5"/>
  <c r="E44" i="5"/>
  <c r="I43" i="5"/>
  <c r="G43" i="5"/>
  <c r="E43" i="5"/>
  <c r="H45" i="4"/>
  <c r="I45" i="4" s="1"/>
  <c r="F45" i="4"/>
  <c r="G45" i="4" s="1"/>
  <c r="D45" i="4"/>
  <c r="E45" i="4" s="1"/>
  <c r="H44" i="4"/>
  <c r="I44" i="4" s="1"/>
  <c r="F44" i="4"/>
  <c r="G44" i="4" s="1"/>
  <c r="D44" i="4"/>
  <c r="E44" i="4" s="1"/>
  <c r="H43" i="4"/>
  <c r="I43" i="4" s="1"/>
  <c r="F43" i="4"/>
  <c r="G43" i="4" s="1"/>
  <c r="D43" i="4"/>
  <c r="E43" i="4" s="1"/>
  <c r="H42" i="4"/>
  <c r="I42" i="4" s="1"/>
  <c r="F42" i="4"/>
  <c r="G42" i="4" s="1"/>
  <c r="D42" i="4"/>
  <c r="E42" i="4" s="1"/>
  <c r="H41" i="4"/>
  <c r="I41" i="4" s="1"/>
  <c r="F41" i="4"/>
  <c r="G41" i="4" s="1"/>
  <c r="D41" i="4"/>
  <c r="E41" i="4" s="1"/>
  <c r="H45" i="3"/>
  <c r="I45" i="3" s="1"/>
  <c r="F45" i="3"/>
  <c r="G45" i="3" s="1"/>
  <c r="D45" i="3"/>
  <c r="E45" i="3" s="1"/>
  <c r="H44" i="3"/>
  <c r="I44" i="3" s="1"/>
  <c r="F44" i="3"/>
  <c r="G44" i="3" s="1"/>
  <c r="D44" i="3"/>
  <c r="E44" i="3" s="1"/>
  <c r="H43" i="3"/>
  <c r="I43" i="3" s="1"/>
  <c r="F43" i="3"/>
  <c r="G43" i="3" s="1"/>
  <c r="D43" i="3"/>
  <c r="E43" i="3" s="1"/>
  <c r="H42" i="3"/>
  <c r="I42" i="3" s="1"/>
  <c r="F42" i="3"/>
  <c r="G42" i="3" s="1"/>
  <c r="D42" i="3"/>
  <c r="E42" i="3" s="1"/>
  <c r="H41" i="3"/>
  <c r="I41" i="3" s="1"/>
  <c r="F41" i="3"/>
  <c r="G41" i="3" s="1"/>
  <c r="D41" i="3"/>
  <c r="E41" i="3" s="1"/>
  <c r="H45" i="2"/>
  <c r="I45" i="2" s="1"/>
  <c r="F45" i="2"/>
  <c r="G45" i="2" s="1"/>
  <c r="D45" i="2"/>
  <c r="E45" i="2" s="1"/>
  <c r="H44" i="2"/>
  <c r="I44" i="2" s="1"/>
  <c r="F44" i="2"/>
  <c r="G44" i="2" s="1"/>
  <c r="D44" i="2"/>
  <c r="E44" i="2" s="1"/>
  <c r="H43" i="2"/>
  <c r="I43" i="2" s="1"/>
  <c r="F43" i="2"/>
  <c r="G43" i="2" s="1"/>
  <c r="D43" i="2"/>
  <c r="E43" i="2" s="1"/>
  <c r="H42" i="2"/>
  <c r="I42" i="2" s="1"/>
  <c r="F42" i="2"/>
  <c r="G42" i="2" s="1"/>
  <c r="D42" i="2"/>
  <c r="E42" i="2" s="1"/>
  <c r="H41" i="2"/>
  <c r="I41" i="2" s="1"/>
  <c r="F41" i="2"/>
  <c r="G41" i="2" s="1"/>
  <c r="D41" i="2"/>
  <c r="E41" i="2" s="1"/>
  <c r="D46" i="2"/>
  <c r="E46" i="2" s="1"/>
  <c r="F46" i="2"/>
  <c r="G46" i="2" s="1"/>
  <c r="C50" i="2"/>
  <c r="I50" i="2"/>
  <c r="C48" i="1"/>
  <c r="I44" i="9" s="1"/>
  <c r="H45" i="1"/>
  <c r="I45" i="1" s="1"/>
  <c r="H44" i="1"/>
  <c r="I44" i="1" s="1"/>
  <c r="I41" i="1"/>
  <c r="H43" i="1"/>
  <c r="I43" i="1" s="1"/>
  <c r="H42" i="1"/>
  <c r="I42" i="1" s="1"/>
  <c r="H41" i="1"/>
  <c r="F44" i="1"/>
  <c r="G44" i="1" s="1"/>
  <c r="F45" i="1"/>
  <c r="G45" i="1" s="1"/>
  <c r="F43" i="1"/>
  <c r="G43" i="1" s="1"/>
  <c r="F42" i="1"/>
  <c r="G42" i="1" s="1"/>
  <c r="F41" i="1"/>
  <c r="G41" i="1" s="1"/>
  <c r="D41" i="1"/>
  <c r="E41" i="1" s="1"/>
  <c r="E45" i="1"/>
  <c r="D43" i="1"/>
  <c r="E43" i="1" s="1"/>
  <c r="D44" i="1"/>
  <c r="E44" i="1" s="1"/>
  <c r="D42" i="1"/>
  <c r="E42" i="1" s="1"/>
  <c r="B77" i="9"/>
  <c r="B75" i="9"/>
  <c r="C73" i="9"/>
  <c r="C72" i="9"/>
  <c r="C71" i="9"/>
  <c r="C70" i="9"/>
  <c r="G54" i="9"/>
  <c r="H54" i="9" s="1"/>
  <c r="G52" i="9"/>
  <c r="H52" i="9" s="1"/>
  <c r="H42" i="9"/>
  <c r="F42" i="9"/>
  <c r="H40" i="9"/>
  <c r="F40" i="9"/>
  <c r="H35" i="9"/>
  <c r="F35" i="9"/>
  <c r="H33" i="9"/>
  <c r="F33" i="9"/>
  <c r="H31" i="9"/>
  <c r="F31" i="9"/>
  <c r="H27" i="9"/>
  <c r="F27" i="9"/>
  <c r="H26" i="9"/>
  <c r="F26" i="9"/>
  <c r="H24" i="9"/>
  <c r="F24" i="9"/>
  <c r="H22" i="9"/>
  <c r="F22" i="9"/>
  <c r="H20" i="9"/>
  <c r="F20" i="9"/>
  <c r="H19" i="9"/>
  <c r="F19" i="9"/>
  <c r="C59" i="8"/>
  <c r="B59" i="8"/>
  <c r="B57" i="8"/>
  <c r="C55" i="8"/>
  <c r="C54" i="8"/>
  <c r="C53" i="8"/>
  <c r="I52" i="8"/>
  <c r="C52" i="8"/>
  <c r="I51" i="9"/>
  <c r="F48" i="8"/>
  <c r="G48" i="8" s="1"/>
  <c r="D48" i="8"/>
  <c r="E48" i="8" s="1"/>
  <c r="H42" i="8"/>
  <c r="I42" i="8" s="1"/>
  <c r="F42" i="8"/>
  <c r="G42" i="8" s="1"/>
  <c r="D42" i="8"/>
  <c r="E42" i="8" s="1"/>
  <c r="H41" i="8"/>
  <c r="I41" i="8" s="1"/>
  <c r="F41" i="8"/>
  <c r="G41" i="8" s="1"/>
  <c r="D41" i="8"/>
  <c r="E41" i="8" s="1"/>
  <c r="H40" i="8"/>
  <c r="I40" i="8" s="1"/>
  <c r="F40" i="8"/>
  <c r="G40" i="8" s="1"/>
  <c r="D40" i="8"/>
  <c r="E40" i="8" s="1"/>
  <c r="H38" i="8"/>
  <c r="I38" i="8" s="1"/>
  <c r="F38" i="8"/>
  <c r="G38" i="8" s="1"/>
  <c r="D38" i="8"/>
  <c r="E38" i="8" s="1"/>
  <c r="H36" i="8"/>
  <c r="I36" i="8" s="1"/>
  <c r="F36" i="8"/>
  <c r="G36" i="8" s="1"/>
  <c r="D36" i="8"/>
  <c r="E36" i="8" s="1"/>
  <c r="H35" i="8"/>
  <c r="I35" i="8" s="1"/>
  <c r="F35" i="8"/>
  <c r="G35" i="8" s="1"/>
  <c r="D35" i="8"/>
  <c r="E35" i="8" s="1"/>
  <c r="H34" i="8"/>
  <c r="I34" i="8" s="1"/>
  <c r="F34" i="8"/>
  <c r="G34" i="8" s="1"/>
  <c r="D34" i="8"/>
  <c r="E34" i="8" s="1"/>
  <c r="H33" i="8"/>
  <c r="I33" i="8" s="1"/>
  <c r="F33" i="8"/>
  <c r="G33" i="8" s="1"/>
  <c r="D33" i="8"/>
  <c r="E33" i="8" s="1"/>
  <c r="H32" i="8"/>
  <c r="I32" i="8" s="1"/>
  <c r="F32" i="8"/>
  <c r="G32" i="8" s="1"/>
  <c r="D32" i="8"/>
  <c r="E32" i="8" s="1"/>
  <c r="H31" i="8"/>
  <c r="I31" i="8" s="1"/>
  <c r="F31" i="8"/>
  <c r="G31" i="8" s="1"/>
  <c r="D31" i="8"/>
  <c r="E31" i="8" s="1"/>
  <c r="H30" i="8"/>
  <c r="I30" i="8" s="1"/>
  <c r="F30" i="8"/>
  <c r="G30" i="8" s="1"/>
  <c r="D30" i="8"/>
  <c r="E30" i="8" s="1"/>
  <c r="H29" i="8"/>
  <c r="I29" i="8" s="1"/>
  <c r="F29" i="8"/>
  <c r="G29" i="8" s="1"/>
  <c r="D29" i="8"/>
  <c r="E29" i="8" s="1"/>
  <c r="H28" i="8"/>
  <c r="I28" i="8" s="1"/>
  <c r="F28" i="8"/>
  <c r="G28" i="8" s="1"/>
  <c r="D28" i="8"/>
  <c r="E28" i="8" s="1"/>
  <c r="H27" i="8"/>
  <c r="I27" i="8" s="1"/>
  <c r="F27" i="8"/>
  <c r="G27" i="8" s="1"/>
  <c r="D27" i="8"/>
  <c r="E27" i="8" s="1"/>
  <c r="H26" i="8"/>
  <c r="I26" i="8" s="1"/>
  <c r="F26" i="8"/>
  <c r="G26" i="8" s="1"/>
  <c r="D26" i="8"/>
  <c r="E26" i="8" s="1"/>
  <c r="H25" i="8"/>
  <c r="I25" i="8" s="1"/>
  <c r="F25" i="8"/>
  <c r="G25" i="8" s="1"/>
  <c r="D25" i="8"/>
  <c r="E25" i="8" s="1"/>
  <c r="H24" i="8"/>
  <c r="I24" i="8" s="1"/>
  <c r="F24" i="8"/>
  <c r="G24" i="8" s="1"/>
  <c r="D24" i="8"/>
  <c r="E24" i="8" s="1"/>
  <c r="H23" i="8"/>
  <c r="I23" i="8" s="1"/>
  <c r="F23" i="8"/>
  <c r="G23" i="8" s="1"/>
  <c r="D23" i="8"/>
  <c r="E23" i="8" s="1"/>
  <c r="H22" i="8"/>
  <c r="I22" i="8" s="1"/>
  <c r="F22" i="8"/>
  <c r="G22" i="8" s="1"/>
  <c r="D22" i="8"/>
  <c r="E22" i="8" s="1"/>
  <c r="H21" i="8"/>
  <c r="I21" i="8" s="1"/>
  <c r="F21" i="8"/>
  <c r="G21" i="8" s="1"/>
  <c r="D21" i="8"/>
  <c r="E21" i="8" s="1"/>
  <c r="H20" i="8"/>
  <c r="I20" i="8" s="1"/>
  <c r="F20" i="8"/>
  <c r="G20" i="8" s="1"/>
  <c r="D20" i="8"/>
  <c r="E20" i="8" s="1"/>
  <c r="H19" i="8"/>
  <c r="I19" i="8" s="1"/>
  <c r="F19" i="8"/>
  <c r="G19" i="8" s="1"/>
  <c r="D19" i="8"/>
  <c r="E19" i="8" s="1"/>
  <c r="H18" i="8"/>
  <c r="I18" i="8" s="1"/>
  <c r="F18" i="8"/>
  <c r="G18" i="8" s="1"/>
  <c r="D18" i="8"/>
  <c r="E18" i="8" s="1"/>
  <c r="H17" i="8"/>
  <c r="I17" i="8" s="1"/>
  <c r="F17" i="8"/>
  <c r="G17" i="8" s="1"/>
  <c r="D17" i="8"/>
  <c r="E17" i="8" s="1"/>
  <c r="H16" i="8"/>
  <c r="I16" i="8" s="1"/>
  <c r="F16" i="8"/>
  <c r="G16" i="8" s="1"/>
  <c r="D16" i="8"/>
  <c r="E16" i="8" s="1"/>
  <c r="H15" i="8"/>
  <c r="I15" i="8" s="1"/>
  <c r="F15" i="8"/>
  <c r="G15" i="8" s="1"/>
  <c r="D15" i="8"/>
  <c r="E15" i="8" s="1"/>
  <c r="H14" i="8"/>
  <c r="I14" i="8" s="1"/>
  <c r="F14" i="8"/>
  <c r="G14" i="8" s="1"/>
  <c r="D14" i="8"/>
  <c r="E14" i="8" s="1"/>
  <c r="H13" i="8"/>
  <c r="I13" i="8" s="1"/>
  <c r="F13" i="8"/>
  <c r="G13" i="8" s="1"/>
  <c r="D13" i="8"/>
  <c r="E13" i="8" s="1"/>
  <c r="C59" i="7"/>
  <c r="B59" i="7"/>
  <c r="B57" i="7"/>
  <c r="C55" i="7"/>
  <c r="C54" i="7"/>
  <c r="C53" i="7"/>
  <c r="I52" i="7"/>
  <c r="C52" i="7"/>
  <c r="F48" i="7"/>
  <c r="G48" i="7" s="1"/>
  <c r="D48" i="7"/>
  <c r="E48" i="7" s="1"/>
  <c r="H42" i="7"/>
  <c r="I42" i="7" s="1"/>
  <c r="F42" i="7"/>
  <c r="G42" i="7" s="1"/>
  <c r="D42" i="7"/>
  <c r="E42" i="7" s="1"/>
  <c r="H41" i="7"/>
  <c r="I41" i="7" s="1"/>
  <c r="F41" i="7"/>
  <c r="G41" i="7" s="1"/>
  <c r="D41" i="7"/>
  <c r="E41" i="7" s="1"/>
  <c r="H40" i="7"/>
  <c r="I40" i="7" s="1"/>
  <c r="F40" i="7"/>
  <c r="G40" i="7" s="1"/>
  <c r="D40" i="7"/>
  <c r="E40" i="7" s="1"/>
  <c r="H38" i="7"/>
  <c r="I38" i="7" s="1"/>
  <c r="F38" i="7"/>
  <c r="G38" i="7" s="1"/>
  <c r="D38" i="7"/>
  <c r="E38" i="7" s="1"/>
  <c r="H36" i="7"/>
  <c r="I36" i="7" s="1"/>
  <c r="F36" i="7"/>
  <c r="G36" i="7" s="1"/>
  <c r="D36" i="7"/>
  <c r="E36" i="7" s="1"/>
  <c r="H35" i="7"/>
  <c r="I35" i="7" s="1"/>
  <c r="F35" i="7"/>
  <c r="G35" i="7" s="1"/>
  <c r="D35" i="7"/>
  <c r="E35" i="7" s="1"/>
  <c r="H34" i="7"/>
  <c r="I34" i="7" s="1"/>
  <c r="F34" i="7"/>
  <c r="G34" i="7" s="1"/>
  <c r="D34" i="7"/>
  <c r="E34" i="7" s="1"/>
  <c r="H33" i="7"/>
  <c r="I33" i="7" s="1"/>
  <c r="F33" i="7"/>
  <c r="G33" i="7" s="1"/>
  <c r="D33" i="7"/>
  <c r="E33" i="7" s="1"/>
  <c r="H32" i="7"/>
  <c r="I32" i="7" s="1"/>
  <c r="F32" i="7"/>
  <c r="G32" i="7" s="1"/>
  <c r="D32" i="7"/>
  <c r="E32" i="7" s="1"/>
  <c r="H31" i="7"/>
  <c r="I31" i="7" s="1"/>
  <c r="F31" i="7"/>
  <c r="G31" i="7" s="1"/>
  <c r="D31" i="7"/>
  <c r="E31" i="7" s="1"/>
  <c r="H30" i="7"/>
  <c r="I30" i="7" s="1"/>
  <c r="F30" i="7"/>
  <c r="G30" i="7" s="1"/>
  <c r="D30" i="7"/>
  <c r="E30" i="7" s="1"/>
  <c r="H29" i="7"/>
  <c r="I29" i="7" s="1"/>
  <c r="F29" i="7"/>
  <c r="G29" i="7" s="1"/>
  <c r="D29" i="7"/>
  <c r="E29" i="7" s="1"/>
  <c r="H28" i="7"/>
  <c r="I28" i="7" s="1"/>
  <c r="F28" i="7"/>
  <c r="G28" i="7" s="1"/>
  <c r="D28" i="7"/>
  <c r="E28" i="7" s="1"/>
  <c r="H27" i="7"/>
  <c r="I27" i="7" s="1"/>
  <c r="F27" i="7"/>
  <c r="G27" i="7" s="1"/>
  <c r="D27" i="7"/>
  <c r="E27" i="7" s="1"/>
  <c r="H26" i="7"/>
  <c r="I26" i="7" s="1"/>
  <c r="F26" i="7"/>
  <c r="G26" i="7" s="1"/>
  <c r="D26" i="7"/>
  <c r="E26" i="7" s="1"/>
  <c r="H25" i="7"/>
  <c r="I25" i="7" s="1"/>
  <c r="F25" i="7"/>
  <c r="G25" i="7" s="1"/>
  <c r="D25" i="7"/>
  <c r="E25" i="7" s="1"/>
  <c r="H24" i="7"/>
  <c r="I24" i="7" s="1"/>
  <c r="F24" i="7"/>
  <c r="G24" i="7" s="1"/>
  <c r="D24" i="7"/>
  <c r="E24" i="7" s="1"/>
  <c r="H23" i="7"/>
  <c r="I23" i="7" s="1"/>
  <c r="F23" i="7"/>
  <c r="G23" i="7" s="1"/>
  <c r="D23" i="7"/>
  <c r="E23" i="7" s="1"/>
  <c r="H22" i="7"/>
  <c r="I22" i="7" s="1"/>
  <c r="F22" i="7"/>
  <c r="G22" i="7" s="1"/>
  <c r="D22" i="7"/>
  <c r="E22" i="7" s="1"/>
  <c r="H21" i="7"/>
  <c r="I21" i="7" s="1"/>
  <c r="F21" i="7"/>
  <c r="G21" i="7" s="1"/>
  <c r="D21" i="7"/>
  <c r="E21" i="7" s="1"/>
  <c r="H20" i="7"/>
  <c r="I20" i="7" s="1"/>
  <c r="F20" i="7"/>
  <c r="G20" i="7" s="1"/>
  <c r="D20" i="7"/>
  <c r="E20" i="7" s="1"/>
  <c r="H19" i="7"/>
  <c r="I19" i="7" s="1"/>
  <c r="F19" i="7"/>
  <c r="G19" i="7" s="1"/>
  <c r="D19" i="7"/>
  <c r="E19" i="7" s="1"/>
  <c r="H18" i="7"/>
  <c r="I18" i="7" s="1"/>
  <c r="F18" i="7"/>
  <c r="G18" i="7" s="1"/>
  <c r="D18" i="7"/>
  <c r="E18" i="7" s="1"/>
  <c r="H17" i="7"/>
  <c r="I17" i="7" s="1"/>
  <c r="F17" i="7"/>
  <c r="G17" i="7" s="1"/>
  <c r="D17" i="7"/>
  <c r="E17" i="7" s="1"/>
  <c r="H16" i="7"/>
  <c r="I16" i="7" s="1"/>
  <c r="F16" i="7"/>
  <c r="G16" i="7" s="1"/>
  <c r="D16" i="7"/>
  <c r="E16" i="7" s="1"/>
  <c r="H15" i="7"/>
  <c r="I15" i="7" s="1"/>
  <c r="F15" i="7"/>
  <c r="G15" i="7" s="1"/>
  <c r="D15" i="7"/>
  <c r="E15" i="7" s="1"/>
  <c r="H14" i="7"/>
  <c r="I14" i="7" s="1"/>
  <c r="F14" i="7"/>
  <c r="G14" i="7" s="1"/>
  <c r="D14" i="7"/>
  <c r="E14" i="7" s="1"/>
  <c r="H13" i="7"/>
  <c r="I13" i="7" s="1"/>
  <c r="F13" i="7"/>
  <c r="G13" i="7" s="1"/>
  <c r="D13" i="7"/>
  <c r="E13" i="7" s="1"/>
  <c r="C59" i="6"/>
  <c r="B59" i="6"/>
  <c r="B57" i="6"/>
  <c r="C55" i="6"/>
  <c r="C54" i="6"/>
  <c r="C53" i="6"/>
  <c r="I52" i="6"/>
  <c r="C52" i="6"/>
  <c r="I49" i="9"/>
  <c r="F48" i="6"/>
  <c r="G48" i="6" s="1"/>
  <c r="D48" i="6"/>
  <c r="E48" i="6" s="1"/>
  <c r="H42" i="6"/>
  <c r="I42" i="6" s="1"/>
  <c r="F42" i="6"/>
  <c r="G42" i="6" s="1"/>
  <c r="D42" i="6"/>
  <c r="E42" i="6" s="1"/>
  <c r="H41" i="6"/>
  <c r="I41" i="6" s="1"/>
  <c r="F41" i="6"/>
  <c r="G41" i="6" s="1"/>
  <c r="D41" i="6"/>
  <c r="E41" i="6" s="1"/>
  <c r="H40" i="6"/>
  <c r="I40" i="6" s="1"/>
  <c r="F40" i="6"/>
  <c r="G40" i="6" s="1"/>
  <c r="D40" i="6"/>
  <c r="E40" i="6" s="1"/>
  <c r="H38" i="6"/>
  <c r="I38" i="6" s="1"/>
  <c r="F38" i="6"/>
  <c r="G38" i="6" s="1"/>
  <c r="D38" i="6"/>
  <c r="E38" i="6" s="1"/>
  <c r="H36" i="6"/>
  <c r="I36" i="6" s="1"/>
  <c r="F36" i="6"/>
  <c r="G36" i="6" s="1"/>
  <c r="D36" i="6"/>
  <c r="E36" i="6" s="1"/>
  <c r="H35" i="6"/>
  <c r="I35" i="6" s="1"/>
  <c r="F35" i="6"/>
  <c r="G35" i="6" s="1"/>
  <c r="D35" i="6"/>
  <c r="E35" i="6" s="1"/>
  <c r="H34" i="6"/>
  <c r="I34" i="6" s="1"/>
  <c r="F34" i="6"/>
  <c r="G34" i="6" s="1"/>
  <c r="D34" i="6"/>
  <c r="E34" i="6" s="1"/>
  <c r="H33" i="6"/>
  <c r="I33" i="6" s="1"/>
  <c r="F33" i="6"/>
  <c r="G33" i="6" s="1"/>
  <c r="D33" i="6"/>
  <c r="E33" i="6" s="1"/>
  <c r="H32" i="6"/>
  <c r="I32" i="6" s="1"/>
  <c r="F32" i="6"/>
  <c r="G32" i="6" s="1"/>
  <c r="D32" i="6"/>
  <c r="E32" i="6" s="1"/>
  <c r="H31" i="6"/>
  <c r="I31" i="6" s="1"/>
  <c r="F31" i="6"/>
  <c r="G31" i="6" s="1"/>
  <c r="D31" i="6"/>
  <c r="E31" i="6" s="1"/>
  <c r="H30" i="6"/>
  <c r="I30" i="6" s="1"/>
  <c r="F30" i="6"/>
  <c r="G30" i="6" s="1"/>
  <c r="D30" i="6"/>
  <c r="E30" i="6" s="1"/>
  <c r="H29" i="6"/>
  <c r="I29" i="6" s="1"/>
  <c r="F29" i="6"/>
  <c r="G29" i="6" s="1"/>
  <c r="D29" i="6"/>
  <c r="E29" i="6" s="1"/>
  <c r="H28" i="6"/>
  <c r="I28" i="6" s="1"/>
  <c r="F28" i="6"/>
  <c r="G28" i="6" s="1"/>
  <c r="D28" i="6"/>
  <c r="E28" i="6" s="1"/>
  <c r="H27" i="6"/>
  <c r="I27" i="6" s="1"/>
  <c r="F27" i="6"/>
  <c r="G27" i="6" s="1"/>
  <c r="D27" i="6"/>
  <c r="E27" i="6" s="1"/>
  <c r="H26" i="6"/>
  <c r="I26" i="6" s="1"/>
  <c r="F26" i="6"/>
  <c r="G26" i="6" s="1"/>
  <c r="D26" i="6"/>
  <c r="E26" i="6" s="1"/>
  <c r="H25" i="6"/>
  <c r="I25" i="6" s="1"/>
  <c r="F25" i="6"/>
  <c r="G25" i="6" s="1"/>
  <c r="D25" i="6"/>
  <c r="E25" i="6" s="1"/>
  <c r="H24" i="6"/>
  <c r="I24" i="6" s="1"/>
  <c r="F24" i="6"/>
  <c r="G24" i="6" s="1"/>
  <c r="D24" i="6"/>
  <c r="E24" i="6" s="1"/>
  <c r="H23" i="6"/>
  <c r="I23" i="6" s="1"/>
  <c r="F23" i="6"/>
  <c r="G23" i="6" s="1"/>
  <c r="D23" i="6"/>
  <c r="E23" i="6" s="1"/>
  <c r="H22" i="6"/>
  <c r="I22" i="6" s="1"/>
  <c r="F22" i="6"/>
  <c r="G22" i="6" s="1"/>
  <c r="D22" i="6"/>
  <c r="E22" i="6" s="1"/>
  <c r="H21" i="6"/>
  <c r="I21" i="6" s="1"/>
  <c r="F21" i="6"/>
  <c r="G21" i="6" s="1"/>
  <c r="D21" i="6"/>
  <c r="E21" i="6" s="1"/>
  <c r="H20" i="6"/>
  <c r="I20" i="6" s="1"/>
  <c r="F20" i="6"/>
  <c r="G20" i="6" s="1"/>
  <c r="D20" i="6"/>
  <c r="E20" i="6" s="1"/>
  <c r="H19" i="6"/>
  <c r="I19" i="6" s="1"/>
  <c r="F19" i="6"/>
  <c r="G19" i="6" s="1"/>
  <c r="D19" i="6"/>
  <c r="E19" i="6" s="1"/>
  <c r="H18" i="6"/>
  <c r="I18" i="6" s="1"/>
  <c r="F18" i="6"/>
  <c r="G18" i="6" s="1"/>
  <c r="D18" i="6"/>
  <c r="E18" i="6" s="1"/>
  <c r="H17" i="6"/>
  <c r="I17" i="6" s="1"/>
  <c r="F17" i="6"/>
  <c r="G17" i="6" s="1"/>
  <c r="D17" i="6"/>
  <c r="E17" i="6" s="1"/>
  <c r="H16" i="6"/>
  <c r="I16" i="6" s="1"/>
  <c r="F16" i="6"/>
  <c r="G16" i="6" s="1"/>
  <c r="D16" i="6"/>
  <c r="E16" i="6" s="1"/>
  <c r="H15" i="6"/>
  <c r="I15" i="6" s="1"/>
  <c r="F15" i="6"/>
  <c r="G15" i="6" s="1"/>
  <c r="D15" i="6"/>
  <c r="E15" i="6" s="1"/>
  <c r="H14" i="6"/>
  <c r="I14" i="6" s="1"/>
  <c r="F14" i="6"/>
  <c r="G14" i="6" s="1"/>
  <c r="D14" i="6"/>
  <c r="E14" i="6" s="1"/>
  <c r="H13" i="6"/>
  <c r="I13" i="6" s="1"/>
  <c r="F13" i="6"/>
  <c r="G13" i="6" s="1"/>
  <c r="D13" i="6"/>
  <c r="E13" i="6" s="1"/>
  <c r="C59" i="5"/>
  <c r="B59" i="5"/>
  <c r="B57" i="5"/>
  <c r="C55" i="5"/>
  <c r="C54" i="5"/>
  <c r="C53" i="5"/>
  <c r="I52" i="5"/>
  <c r="C52" i="5"/>
  <c r="I48" i="9"/>
  <c r="F48" i="5"/>
  <c r="G48" i="5" s="1"/>
  <c r="D48" i="5"/>
  <c r="E48" i="5" s="1"/>
  <c r="H42" i="5"/>
  <c r="I42" i="5" s="1"/>
  <c r="F42" i="5"/>
  <c r="G42" i="5" s="1"/>
  <c r="D42" i="5"/>
  <c r="E42" i="5" s="1"/>
  <c r="H41" i="5"/>
  <c r="I41" i="5" s="1"/>
  <c r="F41" i="5"/>
  <c r="G41" i="5" s="1"/>
  <c r="D41" i="5"/>
  <c r="E41" i="5" s="1"/>
  <c r="H40" i="5"/>
  <c r="I40" i="5" s="1"/>
  <c r="F40" i="5"/>
  <c r="G40" i="5" s="1"/>
  <c r="D40" i="5"/>
  <c r="E40" i="5" s="1"/>
  <c r="H38" i="5"/>
  <c r="I38" i="5" s="1"/>
  <c r="F38" i="5"/>
  <c r="G38" i="5" s="1"/>
  <c r="D38" i="5"/>
  <c r="E38" i="5" s="1"/>
  <c r="H36" i="5"/>
  <c r="I36" i="5" s="1"/>
  <c r="F36" i="5"/>
  <c r="G36" i="5" s="1"/>
  <c r="D36" i="5"/>
  <c r="E36" i="5" s="1"/>
  <c r="H35" i="5"/>
  <c r="I35" i="5" s="1"/>
  <c r="F35" i="5"/>
  <c r="G35" i="5" s="1"/>
  <c r="D35" i="5"/>
  <c r="E35" i="5" s="1"/>
  <c r="H34" i="5"/>
  <c r="I34" i="5" s="1"/>
  <c r="F34" i="5"/>
  <c r="G34" i="5" s="1"/>
  <c r="D34" i="5"/>
  <c r="E34" i="5" s="1"/>
  <c r="H33" i="5"/>
  <c r="I33" i="5" s="1"/>
  <c r="F33" i="5"/>
  <c r="G33" i="5" s="1"/>
  <c r="D33" i="5"/>
  <c r="E33" i="5" s="1"/>
  <c r="H32" i="5"/>
  <c r="I32" i="5" s="1"/>
  <c r="F32" i="5"/>
  <c r="G32" i="5" s="1"/>
  <c r="D32" i="5"/>
  <c r="E32" i="5" s="1"/>
  <c r="H31" i="5"/>
  <c r="I31" i="5" s="1"/>
  <c r="F31" i="5"/>
  <c r="G31" i="5" s="1"/>
  <c r="D31" i="5"/>
  <c r="E31" i="5" s="1"/>
  <c r="H30" i="5"/>
  <c r="I30" i="5" s="1"/>
  <c r="F30" i="5"/>
  <c r="G30" i="5" s="1"/>
  <c r="D30" i="5"/>
  <c r="E30" i="5" s="1"/>
  <c r="H29" i="5"/>
  <c r="I29" i="5" s="1"/>
  <c r="F29" i="5"/>
  <c r="G29" i="5" s="1"/>
  <c r="D29" i="5"/>
  <c r="E29" i="5" s="1"/>
  <c r="H28" i="5"/>
  <c r="I28" i="5" s="1"/>
  <c r="F28" i="5"/>
  <c r="G28" i="5" s="1"/>
  <c r="D28" i="5"/>
  <c r="E28" i="5" s="1"/>
  <c r="H27" i="5"/>
  <c r="I27" i="5" s="1"/>
  <c r="F27" i="5"/>
  <c r="G27" i="5" s="1"/>
  <c r="D27" i="5"/>
  <c r="E27" i="5" s="1"/>
  <c r="H26" i="5"/>
  <c r="I26" i="5" s="1"/>
  <c r="F26" i="5"/>
  <c r="G26" i="5" s="1"/>
  <c r="D26" i="5"/>
  <c r="E26" i="5" s="1"/>
  <c r="H25" i="5"/>
  <c r="I25" i="5" s="1"/>
  <c r="F25" i="5"/>
  <c r="G25" i="5" s="1"/>
  <c r="D25" i="5"/>
  <c r="E25" i="5" s="1"/>
  <c r="H24" i="5"/>
  <c r="I24" i="5" s="1"/>
  <c r="F24" i="5"/>
  <c r="G24" i="5" s="1"/>
  <c r="D24" i="5"/>
  <c r="E24" i="5" s="1"/>
  <c r="H23" i="5"/>
  <c r="I23" i="5" s="1"/>
  <c r="F23" i="5"/>
  <c r="G23" i="5" s="1"/>
  <c r="D23" i="5"/>
  <c r="E23" i="5" s="1"/>
  <c r="H22" i="5"/>
  <c r="I22" i="5" s="1"/>
  <c r="F22" i="5"/>
  <c r="G22" i="5" s="1"/>
  <c r="D22" i="5"/>
  <c r="E22" i="5" s="1"/>
  <c r="H21" i="5"/>
  <c r="I21" i="5" s="1"/>
  <c r="F21" i="5"/>
  <c r="G21" i="5" s="1"/>
  <c r="D21" i="5"/>
  <c r="E21" i="5" s="1"/>
  <c r="H20" i="5"/>
  <c r="I20" i="5" s="1"/>
  <c r="F20" i="5"/>
  <c r="G20" i="5" s="1"/>
  <c r="D20" i="5"/>
  <c r="E20" i="5" s="1"/>
  <c r="H19" i="5"/>
  <c r="I19" i="5" s="1"/>
  <c r="F19" i="5"/>
  <c r="G19" i="5" s="1"/>
  <c r="D19" i="5"/>
  <c r="E19" i="5" s="1"/>
  <c r="H18" i="5"/>
  <c r="I18" i="5" s="1"/>
  <c r="F18" i="5"/>
  <c r="G18" i="5" s="1"/>
  <c r="D18" i="5"/>
  <c r="E18" i="5" s="1"/>
  <c r="H17" i="5"/>
  <c r="I17" i="5" s="1"/>
  <c r="F17" i="5"/>
  <c r="G17" i="5" s="1"/>
  <c r="D17" i="5"/>
  <c r="E17" i="5" s="1"/>
  <c r="H16" i="5"/>
  <c r="I16" i="5" s="1"/>
  <c r="F16" i="5"/>
  <c r="G16" i="5" s="1"/>
  <c r="D16" i="5"/>
  <c r="E16" i="5" s="1"/>
  <c r="H15" i="5"/>
  <c r="I15" i="5" s="1"/>
  <c r="F15" i="5"/>
  <c r="G15" i="5" s="1"/>
  <c r="D15" i="5"/>
  <c r="E15" i="5" s="1"/>
  <c r="H14" i="5"/>
  <c r="I14" i="5" s="1"/>
  <c r="F14" i="5"/>
  <c r="G14" i="5" s="1"/>
  <c r="D14" i="5"/>
  <c r="E14" i="5" s="1"/>
  <c r="H13" i="5"/>
  <c r="I13" i="5" s="1"/>
  <c r="F13" i="5"/>
  <c r="G13" i="5" s="1"/>
  <c r="D13" i="5"/>
  <c r="E13" i="5" s="1"/>
  <c r="C57" i="4"/>
  <c r="B57" i="4"/>
  <c r="B55" i="4"/>
  <c r="C51" i="4"/>
  <c r="I50" i="4"/>
  <c r="C50" i="4"/>
  <c r="F46" i="4"/>
  <c r="G46" i="4" s="1"/>
  <c r="D46" i="4"/>
  <c r="E46" i="4" s="1"/>
  <c r="H40" i="4"/>
  <c r="I40" i="4" s="1"/>
  <c r="F40" i="4"/>
  <c r="G40" i="4" s="1"/>
  <c r="D40" i="4"/>
  <c r="E40" i="4" s="1"/>
  <c r="H39" i="4"/>
  <c r="I39" i="4" s="1"/>
  <c r="F39" i="4"/>
  <c r="G39" i="4" s="1"/>
  <c r="D39" i="4"/>
  <c r="E39" i="4" s="1"/>
  <c r="H38" i="4"/>
  <c r="I38" i="4" s="1"/>
  <c r="F38" i="4"/>
  <c r="G38" i="4" s="1"/>
  <c r="D38" i="4"/>
  <c r="E38" i="4" s="1"/>
  <c r="H36" i="4"/>
  <c r="I36" i="4" s="1"/>
  <c r="F36" i="4"/>
  <c r="G36" i="4" s="1"/>
  <c r="D36" i="4"/>
  <c r="E36" i="4" s="1"/>
  <c r="H34" i="4"/>
  <c r="I34" i="4" s="1"/>
  <c r="F34" i="4"/>
  <c r="G34" i="4" s="1"/>
  <c r="D34" i="4"/>
  <c r="E34" i="4" s="1"/>
  <c r="H33" i="4"/>
  <c r="I33" i="4" s="1"/>
  <c r="F33" i="4"/>
  <c r="G33" i="4" s="1"/>
  <c r="D33" i="4"/>
  <c r="E33" i="4" s="1"/>
  <c r="H32" i="4"/>
  <c r="I32" i="4" s="1"/>
  <c r="F32" i="4"/>
  <c r="G32" i="4" s="1"/>
  <c r="D32" i="4"/>
  <c r="E32" i="4" s="1"/>
  <c r="H31" i="4"/>
  <c r="I31" i="4" s="1"/>
  <c r="F31" i="4"/>
  <c r="G31" i="4" s="1"/>
  <c r="D31" i="4"/>
  <c r="E31" i="4" s="1"/>
  <c r="H30" i="4"/>
  <c r="I30" i="4" s="1"/>
  <c r="F30" i="4"/>
  <c r="G30" i="4" s="1"/>
  <c r="D30" i="4"/>
  <c r="E30" i="4" s="1"/>
  <c r="H29" i="4"/>
  <c r="I29" i="4" s="1"/>
  <c r="F29" i="4"/>
  <c r="G29" i="4" s="1"/>
  <c r="D29" i="4"/>
  <c r="E29" i="4" s="1"/>
  <c r="H28" i="4"/>
  <c r="I28" i="4" s="1"/>
  <c r="F28" i="4"/>
  <c r="G28" i="4" s="1"/>
  <c r="D28" i="4"/>
  <c r="E28" i="4" s="1"/>
  <c r="H27" i="4"/>
  <c r="I27" i="4" s="1"/>
  <c r="F27" i="4"/>
  <c r="G27" i="4" s="1"/>
  <c r="D27" i="4"/>
  <c r="E27" i="4" s="1"/>
  <c r="H26" i="4"/>
  <c r="I26" i="4" s="1"/>
  <c r="F26" i="4"/>
  <c r="G26" i="4" s="1"/>
  <c r="D26" i="4"/>
  <c r="E26" i="4" s="1"/>
  <c r="H25" i="4"/>
  <c r="I25" i="4" s="1"/>
  <c r="F25" i="4"/>
  <c r="G25" i="4" s="1"/>
  <c r="D25" i="4"/>
  <c r="E25" i="4" s="1"/>
  <c r="H24" i="4"/>
  <c r="I24" i="4" s="1"/>
  <c r="F24" i="4"/>
  <c r="G24" i="4" s="1"/>
  <c r="D24" i="4"/>
  <c r="E24" i="4" s="1"/>
  <c r="H23" i="4"/>
  <c r="I23" i="4" s="1"/>
  <c r="F23" i="4"/>
  <c r="G23" i="4" s="1"/>
  <c r="D23" i="4"/>
  <c r="E23" i="4" s="1"/>
  <c r="H22" i="4"/>
  <c r="I22" i="4" s="1"/>
  <c r="F22" i="4"/>
  <c r="G22" i="4" s="1"/>
  <c r="D22" i="4"/>
  <c r="E22" i="4" s="1"/>
  <c r="H21" i="4"/>
  <c r="I21" i="4" s="1"/>
  <c r="F21" i="4"/>
  <c r="G21" i="4" s="1"/>
  <c r="D21" i="4"/>
  <c r="E21" i="4" s="1"/>
  <c r="H20" i="4"/>
  <c r="I20" i="4" s="1"/>
  <c r="F20" i="4"/>
  <c r="G20" i="4" s="1"/>
  <c r="D20" i="4"/>
  <c r="E20" i="4" s="1"/>
  <c r="H19" i="4"/>
  <c r="I19" i="4" s="1"/>
  <c r="F19" i="4"/>
  <c r="G19" i="4" s="1"/>
  <c r="D19" i="4"/>
  <c r="E19" i="4" s="1"/>
  <c r="H18" i="4"/>
  <c r="I18" i="4" s="1"/>
  <c r="F18" i="4"/>
  <c r="G18" i="4" s="1"/>
  <c r="D18" i="4"/>
  <c r="E18" i="4" s="1"/>
  <c r="H17" i="4"/>
  <c r="I17" i="4" s="1"/>
  <c r="F17" i="4"/>
  <c r="G17" i="4" s="1"/>
  <c r="D17" i="4"/>
  <c r="E17" i="4" s="1"/>
  <c r="H16" i="4"/>
  <c r="I16" i="4" s="1"/>
  <c r="F16" i="4"/>
  <c r="G16" i="4" s="1"/>
  <c r="D16" i="4"/>
  <c r="E16" i="4" s="1"/>
  <c r="H15" i="4"/>
  <c r="I15" i="4" s="1"/>
  <c r="F15" i="4"/>
  <c r="G15" i="4" s="1"/>
  <c r="D15" i="4"/>
  <c r="E15" i="4" s="1"/>
  <c r="H14" i="4"/>
  <c r="I14" i="4" s="1"/>
  <c r="F14" i="4"/>
  <c r="G14" i="4" s="1"/>
  <c r="D14" i="4"/>
  <c r="E14" i="4" s="1"/>
  <c r="H13" i="4"/>
  <c r="I13" i="4" s="1"/>
  <c r="F13" i="4"/>
  <c r="G13" i="4" s="1"/>
  <c r="D13" i="4"/>
  <c r="E13" i="4" s="1"/>
  <c r="C57" i="3"/>
  <c r="B57" i="3"/>
  <c r="B55" i="3"/>
  <c r="C51" i="3"/>
  <c r="I50" i="3"/>
  <c r="C50" i="3"/>
  <c r="F46" i="3"/>
  <c r="G46" i="3" s="1"/>
  <c r="D46" i="3"/>
  <c r="E46" i="3" s="1"/>
  <c r="H40" i="3"/>
  <c r="I40" i="3" s="1"/>
  <c r="F40" i="3"/>
  <c r="G40" i="3" s="1"/>
  <c r="D40" i="3"/>
  <c r="E40" i="3" s="1"/>
  <c r="H39" i="3"/>
  <c r="I39" i="3" s="1"/>
  <c r="F39" i="3"/>
  <c r="G39" i="3" s="1"/>
  <c r="D39" i="3"/>
  <c r="E39" i="3" s="1"/>
  <c r="H38" i="3"/>
  <c r="I38" i="3" s="1"/>
  <c r="F38" i="3"/>
  <c r="G38" i="3" s="1"/>
  <c r="D38" i="3"/>
  <c r="E38" i="3" s="1"/>
  <c r="H36" i="3"/>
  <c r="I36" i="3" s="1"/>
  <c r="F36" i="3"/>
  <c r="G36" i="3" s="1"/>
  <c r="D36" i="3"/>
  <c r="E36" i="3" s="1"/>
  <c r="H34" i="3"/>
  <c r="I34" i="3" s="1"/>
  <c r="F34" i="3"/>
  <c r="G34" i="3" s="1"/>
  <c r="D34" i="3"/>
  <c r="E34" i="3" s="1"/>
  <c r="H33" i="3"/>
  <c r="I33" i="3" s="1"/>
  <c r="F33" i="3"/>
  <c r="G33" i="3" s="1"/>
  <c r="D33" i="3"/>
  <c r="E33" i="3" s="1"/>
  <c r="H32" i="3"/>
  <c r="I32" i="3" s="1"/>
  <c r="F32" i="3"/>
  <c r="G32" i="3" s="1"/>
  <c r="D32" i="3"/>
  <c r="E32" i="3" s="1"/>
  <c r="H31" i="3"/>
  <c r="I31" i="3" s="1"/>
  <c r="F31" i="3"/>
  <c r="G31" i="3" s="1"/>
  <c r="D31" i="3"/>
  <c r="E31" i="3" s="1"/>
  <c r="H30" i="3"/>
  <c r="I30" i="3" s="1"/>
  <c r="F30" i="3"/>
  <c r="G30" i="3" s="1"/>
  <c r="D30" i="3"/>
  <c r="E30" i="3" s="1"/>
  <c r="H29" i="3"/>
  <c r="I29" i="3" s="1"/>
  <c r="F29" i="3"/>
  <c r="G29" i="3" s="1"/>
  <c r="D29" i="3"/>
  <c r="E29" i="3" s="1"/>
  <c r="H28" i="3"/>
  <c r="I28" i="3" s="1"/>
  <c r="F28" i="3"/>
  <c r="G28" i="3" s="1"/>
  <c r="D28" i="3"/>
  <c r="E28" i="3" s="1"/>
  <c r="H27" i="3"/>
  <c r="I27" i="3" s="1"/>
  <c r="F27" i="3"/>
  <c r="G27" i="3" s="1"/>
  <c r="D27" i="3"/>
  <c r="E27" i="3" s="1"/>
  <c r="H26" i="3"/>
  <c r="I26" i="3" s="1"/>
  <c r="F26" i="3"/>
  <c r="G26" i="3" s="1"/>
  <c r="D26" i="3"/>
  <c r="E26" i="3" s="1"/>
  <c r="H25" i="3"/>
  <c r="I25" i="3" s="1"/>
  <c r="F25" i="3"/>
  <c r="G25" i="3" s="1"/>
  <c r="D25" i="3"/>
  <c r="E25" i="3" s="1"/>
  <c r="H24" i="3"/>
  <c r="I24" i="3" s="1"/>
  <c r="F24" i="3"/>
  <c r="G24" i="3" s="1"/>
  <c r="D24" i="3"/>
  <c r="E24" i="3" s="1"/>
  <c r="H23" i="3"/>
  <c r="I23" i="3" s="1"/>
  <c r="F23" i="3"/>
  <c r="G23" i="3" s="1"/>
  <c r="D23" i="3"/>
  <c r="E23" i="3" s="1"/>
  <c r="H22" i="3"/>
  <c r="I22" i="3" s="1"/>
  <c r="F22" i="3"/>
  <c r="G22" i="3" s="1"/>
  <c r="D22" i="3"/>
  <c r="E22" i="3" s="1"/>
  <c r="H21" i="3"/>
  <c r="I21" i="3" s="1"/>
  <c r="F21" i="3"/>
  <c r="G21" i="3" s="1"/>
  <c r="D21" i="3"/>
  <c r="E21" i="3" s="1"/>
  <c r="H20" i="3"/>
  <c r="I20" i="3" s="1"/>
  <c r="F20" i="3"/>
  <c r="G20" i="3" s="1"/>
  <c r="D20" i="3"/>
  <c r="E20" i="3" s="1"/>
  <c r="H19" i="3"/>
  <c r="I19" i="3" s="1"/>
  <c r="F19" i="3"/>
  <c r="G19" i="3" s="1"/>
  <c r="D19" i="3"/>
  <c r="E19" i="3" s="1"/>
  <c r="H18" i="3"/>
  <c r="I18" i="3" s="1"/>
  <c r="F18" i="3"/>
  <c r="G18" i="3" s="1"/>
  <c r="D18" i="3"/>
  <c r="E18" i="3" s="1"/>
  <c r="H17" i="3"/>
  <c r="I17" i="3" s="1"/>
  <c r="F17" i="3"/>
  <c r="G17" i="3" s="1"/>
  <c r="D17" i="3"/>
  <c r="E17" i="3" s="1"/>
  <c r="H16" i="3"/>
  <c r="I16" i="3" s="1"/>
  <c r="F16" i="3"/>
  <c r="G16" i="3" s="1"/>
  <c r="D16" i="3"/>
  <c r="E16" i="3" s="1"/>
  <c r="H15" i="3"/>
  <c r="I15" i="3" s="1"/>
  <c r="F15" i="3"/>
  <c r="G15" i="3" s="1"/>
  <c r="D15" i="3"/>
  <c r="E15" i="3" s="1"/>
  <c r="H14" i="3"/>
  <c r="I14" i="3" s="1"/>
  <c r="F14" i="3"/>
  <c r="G14" i="3" s="1"/>
  <c r="D14" i="3"/>
  <c r="E14" i="3" s="1"/>
  <c r="H13" i="3"/>
  <c r="I13" i="3" s="1"/>
  <c r="F13" i="3"/>
  <c r="G13" i="3" s="1"/>
  <c r="D13" i="3"/>
  <c r="E13" i="3" s="1"/>
  <c r="C57" i="2"/>
  <c r="B57" i="2"/>
  <c r="B55" i="2"/>
  <c r="C51" i="2"/>
  <c r="H40" i="2"/>
  <c r="I40" i="2" s="1"/>
  <c r="F40" i="2"/>
  <c r="G40" i="2" s="1"/>
  <c r="D40" i="2"/>
  <c r="E40" i="2" s="1"/>
  <c r="H39" i="2"/>
  <c r="I39" i="2" s="1"/>
  <c r="F39" i="2"/>
  <c r="G39" i="2" s="1"/>
  <c r="D39" i="2"/>
  <c r="E39" i="2" s="1"/>
  <c r="H38" i="2"/>
  <c r="I38" i="2" s="1"/>
  <c r="F38" i="2"/>
  <c r="G38" i="2" s="1"/>
  <c r="D38" i="2"/>
  <c r="E38" i="2" s="1"/>
  <c r="H36" i="2"/>
  <c r="I36" i="2" s="1"/>
  <c r="F36" i="2"/>
  <c r="G36" i="2" s="1"/>
  <c r="D36" i="2"/>
  <c r="E36" i="2" s="1"/>
  <c r="H34" i="2"/>
  <c r="I34" i="2" s="1"/>
  <c r="F34" i="2"/>
  <c r="G34" i="2" s="1"/>
  <c r="D34" i="2"/>
  <c r="E34" i="2" s="1"/>
  <c r="H33" i="2"/>
  <c r="I33" i="2" s="1"/>
  <c r="F33" i="2"/>
  <c r="G33" i="2" s="1"/>
  <c r="D33" i="2"/>
  <c r="E33" i="2" s="1"/>
  <c r="H32" i="2"/>
  <c r="I32" i="2" s="1"/>
  <c r="F32" i="2"/>
  <c r="G32" i="2" s="1"/>
  <c r="D32" i="2"/>
  <c r="E32" i="2" s="1"/>
  <c r="H31" i="2"/>
  <c r="I31" i="2" s="1"/>
  <c r="F31" i="2"/>
  <c r="G31" i="2" s="1"/>
  <c r="D31" i="2"/>
  <c r="E31" i="2" s="1"/>
  <c r="H30" i="2"/>
  <c r="I30" i="2" s="1"/>
  <c r="F30" i="2"/>
  <c r="G30" i="2" s="1"/>
  <c r="D30" i="2"/>
  <c r="E30" i="2" s="1"/>
  <c r="H29" i="2"/>
  <c r="I29" i="2" s="1"/>
  <c r="F29" i="2"/>
  <c r="G29" i="2" s="1"/>
  <c r="D29" i="2"/>
  <c r="E29" i="2" s="1"/>
  <c r="H28" i="2"/>
  <c r="I28" i="2" s="1"/>
  <c r="F28" i="2"/>
  <c r="G28" i="2" s="1"/>
  <c r="D28" i="2"/>
  <c r="E28" i="2" s="1"/>
  <c r="H27" i="2"/>
  <c r="I27" i="2" s="1"/>
  <c r="F27" i="2"/>
  <c r="G27" i="2" s="1"/>
  <c r="D27" i="2"/>
  <c r="E27" i="2" s="1"/>
  <c r="H26" i="2"/>
  <c r="I26" i="2" s="1"/>
  <c r="F26" i="2"/>
  <c r="G26" i="2" s="1"/>
  <c r="D26" i="2"/>
  <c r="E26" i="2" s="1"/>
  <c r="H25" i="2"/>
  <c r="I25" i="2" s="1"/>
  <c r="F25" i="2"/>
  <c r="G25" i="2" s="1"/>
  <c r="D25" i="2"/>
  <c r="E25" i="2" s="1"/>
  <c r="H24" i="2"/>
  <c r="I24" i="2" s="1"/>
  <c r="F24" i="2"/>
  <c r="G24" i="2" s="1"/>
  <c r="D24" i="2"/>
  <c r="E24" i="2" s="1"/>
  <c r="H23" i="2"/>
  <c r="I23" i="2" s="1"/>
  <c r="F23" i="2"/>
  <c r="G23" i="2" s="1"/>
  <c r="D23" i="2"/>
  <c r="E23" i="2" s="1"/>
  <c r="H22" i="2"/>
  <c r="I22" i="2" s="1"/>
  <c r="F22" i="2"/>
  <c r="G22" i="2" s="1"/>
  <c r="D22" i="2"/>
  <c r="E22" i="2" s="1"/>
  <c r="H21" i="2"/>
  <c r="I21" i="2" s="1"/>
  <c r="F21" i="2"/>
  <c r="G21" i="2" s="1"/>
  <c r="D21" i="2"/>
  <c r="E21" i="2" s="1"/>
  <c r="H20" i="2"/>
  <c r="I20" i="2" s="1"/>
  <c r="F20" i="2"/>
  <c r="G20" i="2" s="1"/>
  <c r="D20" i="2"/>
  <c r="E20" i="2" s="1"/>
  <c r="H19" i="2"/>
  <c r="I19" i="2" s="1"/>
  <c r="F19" i="2"/>
  <c r="G19" i="2" s="1"/>
  <c r="D19" i="2"/>
  <c r="E19" i="2" s="1"/>
  <c r="H18" i="2"/>
  <c r="I18" i="2" s="1"/>
  <c r="F18" i="2"/>
  <c r="G18" i="2" s="1"/>
  <c r="D18" i="2"/>
  <c r="E18" i="2" s="1"/>
  <c r="H17" i="2"/>
  <c r="I17" i="2" s="1"/>
  <c r="F17" i="2"/>
  <c r="G17" i="2" s="1"/>
  <c r="D17" i="2"/>
  <c r="E17" i="2" s="1"/>
  <c r="H16" i="2"/>
  <c r="I16" i="2" s="1"/>
  <c r="F16" i="2"/>
  <c r="G16" i="2" s="1"/>
  <c r="D16" i="2"/>
  <c r="E16" i="2" s="1"/>
  <c r="H15" i="2"/>
  <c r="I15" i="2" s="1"/>
  <c r="F15" i="2"/>
  <c r="G15" i="2" s="1"/>
  <c r="D15" i="2"/>
  <c r="E15" i="2" s="1"/>
  <c r="H14" i="2"/>
  <c r="I14" i="2" s="1"/>
  <c r="F14" i="2"/>
  <c r="G14" i="2" s="1"/>
  <c r="D14" i="2"/>
  <c r="E14" i="2" s="1"/>
  <c r="H13" i="2"/>
  <c r="I13" i="2" s="1"/>
  <c r="F13" i="2"/>
  <c r="G13" i="2" s="1"/>
  <c r="D13" i="2"/>
  <c r="E13" i="2" s="1"/>
  <c r="C57" i="1"/>
  <c r="B57" i="1"/>
  <c r="B55" i="1"/>
  <c r="C51" i="1"/>
  <c r="I50" i="1"/>
  <c r="C50" i="1"/>
  <c r="F46" i="1"/>
  <c r="G46" i="1" s="1"/>
  <c r="D46" i="1"/>
  <c r="E46" i="1" s="1"/>
  <c r="H40" i="1"/>
  <c r="I40" i="1" s="1"/>
  <c r="F40" i="1"/>
  <c r="G40" i="1" s="1"/>
  <c r="E40" i="1"/>
  <c r="H39" i="1"/>
  <c r="I39" i="1" s="1"/>
  <c r="F39" i="1"/>
  <c r="G39" i="1" s="1"/>
  <c r="D39" i="1"/>
  <c r="E39" i="1" s="1"/>
  <c r="H38" i="1"/>
  <c r="I38" i="1" s="1"/>
  <c r="F38" i="1"/>
  <c r="G38" i="1" s="1"/>
  <c r="D38" i="1"/>
  <c r="E38" i="1" s="1"/>
  <c r="H36" i="1"/>
  <c r="I36" i="1" s="1"/>
  <c r="F36" i="1"/>
  <c r="G36" i="1" s="1"/>
  <c r="D36" i="1"/>
  <c r="E36" i="1" s="1"/>
  <c r="H34" i="1"/>
  <c r="I34" i="1" s="1"/>
  <c r="F34" i="1"/>
  <c r="G34" i="1" s="1"/>
  <c r="D34" i="1"/>
  <c r="E34" i="1" s="1"/>
  <c r="H33" i="1"/>
  <c r="I33" i="1" s="1"/>
  <c r="F33" i="1"/>
  <c r="G33" i="1" s="1"/>
  <c r="D33" i="1"/>
  <c r="E33" i="1" s="1"/>
  <c r="H32" i="1"/>
  <c r="I32" i="1" s="1"/>
  <c r="F32" i="1"/>
  <c r="G32" i="1" s="1"/>
  <c r="D32" i="1"/>
  <c r="E32" i="1" s="1"/>
  <c r="H31" i="1"/>
  <c r="I31" i="1" s="1"/>
  <c r="F31" i="1"/>
  <c r="G31" i="1" s="1"/>
  <c r="D31" i="1"/>
  <c r="E31" i="1" s="1"/>
  <c r="H30" i="1"/>
  <c r="I30" i="1" s="1"/>
  <c r="F30" i="1"/>
  <c r="G30" i="1" s="1"/>
  <c r="D30" i="1"/>
  <c r="E30" i="1" s="1"/>
  <c r="H29" i="1"/>
  <c r="I29" i="1" s="1"/>
  <c r="F29" i="1"/>
  <c r="G29" i="1" s="1"/>
  <c r="D29" i="1"/>
  <c r="E29" i="1" s="1"/>
  <c r="H28" i="1"/>
  <c r="I28" i="1" s="1"/>
  <c r="F28" i="1"/>
  <c r="G28" i="1" s="1"/>
  <c r="D28" i="1"/>
  <c r="E28" i="1" s="1"/>
  <c r="H27" i="1"/>
  <c r="I27" i="1" s="1"/>
  <c r="F27" i="1"/>
  <c r="G27" i="1" s="1"/>
  <c r="D27" i="1"/>
  <c r="E27" i="1" s="1"/>
  <c r="H26" i="1"/>
  <c r="I26" i="1" s="1"/>
  <c r="F26" i="1"/>
  <c r="G26" i="1" s="1"/>
  <c r="D26" i="1"/>
  <c r="E26" i="1" s="1"/>
  <c r="H25" i="1"/>
  <c r="I25" i="1" s="1"/>
  <c r="F25" i="1"/>
  <c r="G25" i="1" s="1"/>
  <c r="D25" i="1"/>
  <c r="E25" i="1" s="1"/>
  <c r="H24" i="1"/>
  <c r="I24" i="1" s="1"/>
  <c r="F24" i="1"/>
  <c r="G24" i="1" s="1"/>
  <c r="D24" i="1"/>
  <c r="E24" i="1" s="1"/>
  <c r="H23" i="1"/>
  <c r="I23" i="1" s="1"/>
  <c r="F23" i="1"/>
  <c r="G23" i="1" s="1"/>
  <c r="D23" i="1"/>
  <c r="E23" i="1" s="1"/>
  <c r="H22" i="1"/>
  <c r="I22" i="1" s="1"/>
  <c r="F22" i="1"/>
  <c r="G22" i="1" s="1"/>
  <c r="D22" i="1"/>
  <c r="E22" i="1" s="1"/>
  <c r="H21" i="1"/>
  <c r="I21" i="1" s="1"/>
  <c r="F21" i="1"/>
  <c r="G21" i="1" s="1"/>
  <c r="D21" i="1"/>
  <c r="E21" i="1" s="1"/>
  <c r="H20" i="1"/>
  <c r="I20" i="1" s="1"/>
  <c r="F20" i="1"/>
  <c r="G20" i="1" s="1"/>
  <c r="D20" i="1"/>
  <c r="E20" i="1" s="1"/>
  <c r="H19" i="1"/>
  <c r="I19" i="1" s="1"/>
  <c r="F19" i="1"/>
  <c r="G19" i="1" s="1"/>
  <c r="D19" i="1"/>
  <c r="E19" i="1" s="1"/>
  <c r="H18" i="1"/>
  <c r="I18" i="1" s="1"/>
  <c r="F18" i="1"/>
  <c r="G18" i="1" s="1"/>
  <c r="D18" i="1"/>
  <c r="E18" i="1" s="1"/>
  <c r="H17" i="1"/>
  <c r="I17" i="1" s="1"/>
  <c r="F17" i="1"/>
  <c r="G17" i="1" s="1"/>
  <c r="D17" i="1"/>
  <c r="E17" i="1" s="1"/>
  <c r="H16" i="1"/>
  <c r="I16" i="1" s="1"/>
  <c r="F16" i="1"/>
  <c r="G16" i="1" s="1"/>
  <c r="D16" i="1"/>
  <c r="E16" i="1" s="1"/>
  <c r="H15" i="1"/>
  <c r="I15" i="1" s="1"/>
  <c r="F15" i="1"/>
  <c r="G15" i="1" s="1"/>
  <c r="D15" i="1"/>
  <c r="E15" i="1" s="1"/>
  <c r="H14" i="1"/>
  <c r="I14" i="1" s="1"/>
  <c r="F14" i="1"/>
  <c r="G14" i="1" s="1"/>
  <c r="D14" i="1"/>
  <c r="E14" i="1" s="1"/>
  <c r="H13" i="1"/>
  <c r="I13" i="1" s="1"/>
  <c r="F13" i="1"/>
  <c r="G13" i="1" s="1"/>
  <c r="D13" i="1"/>
  <c r="E13" i="1" s="1"/>
  <c r="I50" i="6" l="1"/>
  <c r="I50" i="5"/>
  <c r="I50" i="7"/>
  <c r="I50" i="8"/>
  <c r="I48" i="3"/>
  <c r="I48" i="4"/>
  <c r="I48" i="1"/>
  <c r="C56" i="1" s="1"/>
  <c r="I48" i="2"/>
  <c r="C57" i="6"/>
  <c r="C57" i="5"/>
  <c r="C55" i="4"/>
  <c r="E48" i="2"/>
  <c r="F45" i="9" s="1"/>
  <c r="G48" i="2"/>
  <c r="H45" i="9" s="1"/>
  <c r="G50" i="5"/>
  <c r="H48" i="9" s="1"/>
  <c r="E48" i="3"/>
  <c r="F46" i="9" s="1"/>
  <c r="C57" i="8"/>
  <c r="G48" i="1"/>
  <c r="H44" i="9" s="1"/>
  <c r="G48" i="4"/>
  <c r="H47" i="9" s="1"/>
  <c r="E50" i="7"/>
  <c r="F50" i="9" s="1"/>
  <c r="G50" i="6"/>
  <c r="H49" i="9" s="1"/>
  <c r="E48" i="1"/>
  <c r="F44" i="9" s="1"/>
  <c r="G50" i="8"/>
  <c r="H51" i="9" s="1"/>
  <c r="C55" i="1"/>
  <c r="E50" i="5"/>
  <c r="F48" i="9" s="1"/>
  <c r="C55" i="2"/>
  <c r="G48" i="3"/>
  <c r="H46" i="9" s="1"/>
  <c r="E48" i="4"/>
  <c r="F47" i="9" s="1"/>
  <c r="G50" i="7"/>
  <c r="H50" i="9" s="1"/>
  <c r="I50" i="9"/>
  <c r="C75" i="9" s="1"/>
  <c r="C57" i="7"/>
  <c r="E50" i="6"/>
  <c r="F49" i="9" s="1"/>
  <c r="E50" i="8"/>
  <c r="F51" i="9" s="1"/>
  <c r="C55" i="3"/>
  <c r="F57" i="9" l="1"/>
  <c r="F61" i="9" s="1"/>
  <c r="F60" i="9" s="1"/>
  <c r="J48" i="9"/>
  <c r="C58" i="5"/>
  <c r="C58" i="8"/>
  <c r="J51" i="9"/>
  <c r="J50" i="9"/>
  <c r="C58" i="7"/>
  <c r="J45" i="9"/>
  <c r="C56" i="2"/>
  <c r="C58" i="6"/>
  <c r="J49" i="9"/>
  <c r="C56" i="4"/>
  <c r="J47" i="9"/>
  <c r="J46" i="9"/>
  <c r="C56" i="3"/>
  <c r="J44" i="9"/>
  <c r="H57" i="9"/>
  <c r="C79" i="9" l="1"/>
  <c r="I73" i="9"/>
  <c r="C77" i="9"/>
  <c r="I72" i="9"/>
  <c r="H61" i="9"/>
  <c r="I75" i="9"/>
  <c r="I71" i="9"/>
  <c r="I74" i="9"/>
  <c r="C76" i="9"/>
  <c r="H60" i="9" l="1"/>
  <c r="H62" i="9" s="1"/>
  <c r="H63" i="9" s="1"/>
  <c r="H64" i="9" s="1"/>
  <c r="H65" i="9" s="1"/>
  <c r="C78" i="9" s="1"/>
</calcChain>
</file>

<file path=xl/sharedStrings.xml><?xml version="1.0" encoding="utf-8"?>
<sst xmlns="http://schemas.openxmlformats.org/spreadsheetml/2006/main" count="744" uniqueCount="210">
  <si>
    <t>Where:   IS = Standby Current, IA = Alarm Current</t>
  </si>
  <si>
    <t>(see the red error message at the bottom of the page)</t>
  </si>
  <si>
    <t>STANDBY CURRENT</t>
  </si>
  <si>
    <t>ALARM CURRENT</t>
  </si>
  <si>
    <t>LOADING UNITS</t>
  </si>
  <si>
    <t>Item</t>
  </si>
  <si>
    <t>Quantity</t>
  </si>
  <si>
    <t>IS (mA)</t>
  </si>
  <si>
    <t>Tot IS (mA)</t>
  </si>
  <si>
    <t>IA (mA)</t>
  </si>
  <si>
    <t>Tot IA (mA)</t>
  </si>
  <si>
    <t>DLU</t>
  </si>
  <si>
    <t>Tot DLU</t>
  </si>
  <si>
    <t>Twinflex ASD no sounder</t>
  </si>
  <si>
    <t>Twinflex ASD sounder - Low</t>
  </si>
  <si>
    <t>Twinflex ASD sounder - High</t>
  </si>
  <si>
    <t>Twinflex ASD with sounder strobe, no sound</t>
  </si>
  <si>
    <t>Twinflex ASD with sounder strobe, sounder - Low</t>
  </si>
  <si>
    <t>Twinflex ASD with sounder strobe, sounder - High</t>
  </si>
  <si>
    <t>Twinflex Multipoint no sounder</t>
  </si>
  <si>
    <t>Twinflex Multipoint sounder - Low</t>
  </si>
  <si>
    <t>Twinflex Multipoint sounder - High</t>
  </si>
  <si>
    <t>Twinflex MCP no sounder</t>
  </si>
  <si>
    <t>Twinflex MCP with sounder – No sound</t>
  </si>
  <si>
    <t>Twinflex MCP with sounder – Low</t>
  </si>
  <si>
    <t>Twinflex MCP with sounder – High</t>
  </si>
  <si>
    <t>Twinflex Flashpoint - Off</t>
  </si>
  <si>
    <t>Twinflex Flashpoint – Low</t>
  </si>
  <si>
    <t>Twinflex Flashpoint - High</t>
  </si>
  <si>
    <t>Twinflex Soundpoint – Low</t>
  </si>
  <si>
    <t>Twinflex Soundpoint – High</t>
  </si>
  <si>
    <t>Twinflex Hipoint - Low</t>
  </si>
  <si>
    <t>Twinflex Hipoint - High</t>
  </si>
  <si>
    <t>Twinflex Hatari</t>
  </si>
  <si>
    <t>Twinflex Output Module - Incompatible with Pro Panel</t>
  </si>
  <si>
    <t>(powered from panel)</t>
  </si>
  <si>
    <t>(with separate PSU)</t>
  </si>
  <si>
    <t>Twinflex Input Module (Callpoint Version)</t>
  </si>
  <si>
    <t>Twinflex Input Module (Detector Version)</t>
  </si>
  <si>
    <t>Twinflex Input Output Module</t>
  </si>
  <si>
    <t>Add: Twinflex End of Line</t>
  </si>
  <si>
    <t>Total Devices</t>
  </si>
  <si>
    <t>Total IS</t>
  </si>
  <si>
    <t>Total IA</t>
  </si>
  <si>
    <t>Total DLU</t>
  </si>
  <si>
    <t>Maximum DLUs per zone =</t>
  </si>
  <si>
    <t>MAX DLUs =</t>
  </si>
  <si>
    <t>Maximum Devices per zone =</t>
  </si>
  <si>
    <t>Sheet 1 of 10</t>
  </si>
  <si>
    <t>Sheet 2 of 10</t>
  </si>
  <si>
    <t>Sheet 3 of 10</t>
  </si>
  <si>
    <t>Sheet 4 of 10</t>
  </si>
  <si>
    <t>Conventional Detector</t>
  </si>
  <si>
    <t>Conventional MCP</t>
  </si>
  <si>
    <t>Max Conventional Devices per zone =</t>
  </si>
  <si>
    <t>Twinflex End of Line (mA) =</t>
  </si>
  <si>
    <t>Sheet 5 of 10</t>
  </si>
  <si>
    <t>Sheet 6 of 10</t>
  </si>
  <si>
    <t>Sheet 7 of 10</t>
  </si>
  <si>
    <t>Sheet 8 of 10</t>
  </si>
  <si>
    <t>Current Drawn From Panel PSU</t>
  </si>
  <si>
    <t>Enter requirements in hours in the yellow boxes for Standby and Alarm.</t>
  </si>
  <si>
    <t xml:space="preserve">If panel outputs are used, enter "1" in the appropriate quantity column. </t>
  </si>
  <si>
    <t xml:space="preserve">The maximum current for panel outputs is already entered in the corresponding </t>
  </si>
  <si>
    <t>smaller load is used and you know the corresponding current consumption.</t>
  </si>
  <si>
    <t>Enter the number of detectors and callpoints to allow for being activated when calculating panel alarm current.</t>
  </si>
  <si>
    <t>Dev</t>
  </si>
  <si>
    <t>DLUs</t>
  </si>
  <si>
    <t>2-Zone Panel</t>
  </si>
  <si>
    <t>Twinflex 2 Zone Panel</t>
  </si>
  <si>
    <t>Twinflex 2/4 Zone Aux 24V O/P IF USED</t>
  </si>
  <si>
    <t>(MAX 250mA depending on external load)</t>
  </si>
  <si>
    <t>Twinflex 2/4 Zone MON O/P 1 IF USED</t>
  </si>
  <si>
    <t>Twinflex 2/4 Zone MON O/P 2 IF USED</t>
  </si>
  <si>
    <t>4-Zone Panel</t>
  </si>
  <si>
    <t>Twinflex 4 Zone Panel</t>
  </si>
  <si>
    <t>Twinflex Repeater Panel powered from Aux 24V O/P</t>
  </si>
  <si>
    <t>This will reduce the Aux 24V O/P current by 50mA</t>
  </si>
  <si>
    <t>Twinflex 4 Zone Aux 24V O/P IF USED</t>
  </si>
  <si>
    <t>Twinflex 4 Zone MON O/P 1 IF USED</t>
  </si>
  <si>
    <t>Twinflex 4 Zone MON O/P 2 IF USED</t>
  </si>
  <si>
    <t>8-Zone Panel</t>
  </si>
  <si>
    <t>Twinflex 8 Zone Panel</t>
  </si>
  <si>
    <t>Twinflex 8 Zone Aux 24V O/P IF USED</t>
  </si>
  <si>
    <t>Twinflex 8 Zone MON O/P 1 IF USED</t>
  </si>
  <si>
    <t>(MAX 200mA depending on external load)</t>
  </si>
  <si>
    <t>Twinflex 8 Zone MON O/P 2 IF USED</t>
  </si>
  <si>
    <t>Devices</t>
  </si>
  <si>
    <t>Add: Number of detectors activated in whole system</t>
  </si>
  <si>
    <t>Up to 2 per zone out of a total of:</t>
  </si>
  <si>
    <t>Add: Number of callpoints activated in whole system</t>
  </si>
  <si>
    <t>Up to any number per zone out of a total of:</t>
  </si>
  <si>
    <t>Totals</t>
  </si>
  <si>
    <t>PSU Max</t>
  </si>
  <si>
    <t>Times (hrs)</t>
  </si>
  <si>
    <t>Current required (mAh)</t>
  </si>
  <si>
    <t>Add: LCD Backlight for 20 minutes during alarm (20mA / 3)</t>
  </si>
  <si>
    <t>Backlight / 12</t>
  </si>
  <si>
    <t>Backlight / 3</t>
  </si>
  <si>
    <t>and 5 minutes during fault (20mA / 12)</t>
  </si>
  <si>
    <t>Total Current (mAh)</t>
  </si>
  <si>
    <t>Total Current (Ah)</t>
  </si>
  <si>
    <t>Battery requirement (Ah)</t>
  </si>
  <si>
    <t>Actual Battery Capacity (Ah)</t>
  </si>
  <si>
    <t>This will be hidden</t>
  </si>
  <si>
    <t>IA (mAh)</t>
  </si>
  <si>
    <t>Battery</t>
  </si>
  <si>
    <t>1/20 mAh</t>
  </si>
  <si>
    <t>160mA</t>
  </si>
  <si>
    <t>165mA</t>
  </si>
  <si>
    <t>170mA</t>
  </si>
  <si>
    <t>350mA</t>
  </si>
  <si>
    <t>360mA</t>
  </si>
  <si>
    <t>Sheet 9 of 10</t>
  </si>
  <si>
    <t>DO NOT CHANGE ANYTHING ON THIS SHEET</t>
  </si>
  <si>
    <t>PRODUCT DESCRIPTION</t>
  </si>
  <si>
    <t>DLU RATING @ SOUNDER LEVEL</t>
  </si>
  <si>
    <t>CURRENT DRAWN</t>
  </si>
  <si>
    <t>Type</t>
  </si>
  <si>
    <t>Product Code</t>
  </si>
  <si>
    <t>Subtype Name</t>
  </si>
  <si>
    <t>SP0 - Off</t>
  </si>
  <si>
    <t>Low</t>
  </si>
  <si>
    <t>High</t>
  </si>
  <si>
    <t>Quiescent</t>
  </si>
  <si>
    <t>Activated</t>
  </si>
  <si>
    <t>DET</t>
  </si>
  <si>
    <t>-</t>
  </si>
  <si>
    <t>MCP</t>
  </si>
  <si>
    <t>ASD</t>
  </si>
  <si>
    <t>204-0003</t>
  </si>
  <si>
    <t>204-0001</t>
  </si>
  <si>
    <t xml:space="preserve">Twinflex ASD with sounder </t>
  </si>
  <si>
    <t>204-0012</t>
  </si>
  <si>
    <t>Twinflex ASD with sounder strobe</t>
  </si>
  <si>
    <t>MP</t>
  </si>
  <si>
    <t>202-0001</t>
  </si>
  <si>
    <t>Twinflex Multipoint</t>
  </si>
  <si>
    <t>MPS</t>
  </si>
  <si>
    <t>202-0003</t>
  </si>
  <si>
    <t>Twinflex Multipoint with Sounder</t>
  </si>
  <si>
    <t>402-0002, 402-0003,
402-0006 and 402-0007</t>
  </si>
  <si>
    <t>Twinflex Manual Call Point</t>
  </si>
  <si>
    <t>MCPS</t>
  </si>
  <si>
    <t>402-0012</t>
  </si>
  <si>
    <t>Twinflex Manual Call Point with Sounder</t>
  </si>
  <si>
    <t>SOUNDER</t>
  </si>
  <si>
    <t>302-0022 and 302-0012</t>
  </si>
  <si>
    <t>Twinflex Flashpoint</t>
  </si>
  <si>
    <t>313-0021 and 313-0022</t>
  </si>
  <si>
    <t>Twinflex Soundpoint</t>
  </si>
  <si>
    <t>302-0004</t>
  </si>
  <si>
    <t>Twinflex Hipoint</t>
  </si>
  <si>
    <t>302-0001 and 302-0002</t>
  </si>
  <si>
    <t>I/O</t>
  </si>
  <si>
    <t>802-0001</t>
  </si>
  <si>
    <t>Twinflex Output Module - Powered from Panel</t>
  </si>
  <si>
    <t>Twinflex Output Module - with separate PSU</t>
  </si>
  <si>
    <t>802-0003</t>
  </si>
  <si>
    <t>802-0002</t>
  </si>
  <si>
    <t>802-0006</t>
  </si>
  <si>
    <t>MAX DLUs  =</t>
  </si>
  <si>
    <t>Max Twinflex Devices per zone  =</t>
  </si>
  <si>
    <t>Sheet 10 of 10</t>
  </si>
  <si>
    <t>F0296337</t>
  </si>
  <si>
    <t>Twinflex Sounder</t>
  </si>
  <si>
    <t>TF SOUNDER/VAD</t>
  </si>
  <si>
    <t>F0296336</t>
  </si>
  <si>
    <t>Twinflex Sounder/VAD</t>
  </si>
  <si>
    <t>TF SOUNDER</t>
  </si>
  <si>
    <t>Twinflex Sounder - Low</t>
  </si>
  <si>
    <t>Twinflex Sounder - High</t>
  </si>
  <si>
    <t>Twinflex Sounder/VAD - Low</t>
  </si>
  <si>
    <t>Twinflex Sounder/VAD - High</t>
  </si>
  <si>
    <t>Twinflex Sounder/VAD - No Sounder</t>
  </si>
  <si>
    <t>26-1116 Issue 12</t>
  </si>
  <si>
    <t>Enter Quantity of Devices</t>
  </si>
  <si>
    <t>Devices on Zone 1</t>
  </si>
  <si>
    <t>Devices on Zone 2</t>
  </si>
  <si>
    <t>Devices on Zone 3</t>
  </si>
  <si>
    <t>Devices on Zone 4</t>
  </si>
  <si>
    <t>Devices on Zone 5</t>
  </si>
  <si>
    <t>Devices on Zone 6</t>
  </si>
  <si>
    <t>Devices on Zone 7</t>
  </si>
  <si>
    <t>Devices on Zone 8</t>
  </si>
  <si>
    <t>Company Name / Site Details.</t>
  </si>
  <si>
    <r>
      <t xml:space="preserve">Zone 1 </t>
    </r>
    <r>
      <rPr>
        <i/>
        <sz val="10"/>
        <color rgb="FF0A3A5A"/>
        <rFont val="Arial"/>
        <family val="2"/>
      </rPr>
      <t>(Enter details in the Zone 1 tab)</t>
    </r>
  </si>
  <si>
    <r>
      <t xml:space="preserve">Zone 2 </t>
    </r>
    <r>
      <rPr>
        <i/>
        <sz val="10"/>
        <color rgb="FF0A3A5A"/>
        <rFont val="Arial"/>
        <family val="2"/>
      </rPr>
      <t>(Enter details in the Zone 2 tab)</t>
    </r>
  </si>
  <si>
    <r>
      <t xml:space="preserve">Zone 3 </t>
    </r>
    <r>
      <rPr>
        <i/>
        <sz val="10"/>
        <color rgb="FF0A3A5A"/>
        <rFont val="Arial"/>
        <family val="2"/>
      </rPr>
      <t>(Enter details in the Zone 3 tab)</t>
    </r>
  </si>
  <si>
    <r>
      <t xml:space="preserve">Zone 4 </t>
    </r>
    <r>
      <rPr>
        <i/>
        <sz val="10"/>
        <color rgb="FF0A3A5A"/>
        <rFont val="Arial"/>
        <family val="2"/>
      </rPr>
      <t>(Enter details in the Zone 4 tab)</t>
    </r>
  </si>
  <si>
    <r>
      <t xml:space="preserve">Zone 5 </t>
    </r>
    <r>
      <rPr>
        <i/>
        <sz val="10"/>
        <color rgb="FF0A3A5A"/>
        <rFont val="Arial"/>
        <family val="2"/>
      </rPr>
      <t>(Enter details in the Zone 5 tab)</t>
    </r>
  </si>
  <si>
    <r>
      <t xml:space="preserve">Zone 6 </t>
    </r>
    <r>
      <rPr>
        <i/>
        <sz val="10"/>
        <color rgb="FF0A3A5A"/>
        <rFont val="Arial"/>
        <family val="2"/>
      </rPr>
      <t>(Enter details in the Zone 6 tab)</t>
    </r>
  </si>
  <si>
    <r>
      <t xml:space="preserve">Zone 7 </t>
    </r>
    <r>
      <rPr>
        <i/>
        <sz val="10"/>
        <color rgb="FF0A3A5A"/>
        <rFont val="Arial"/>
        <family val="2"/>
      </rPr>
      <t>(Enter details in the Zone 7 tab)</t>
    </r>
  </si>
  <si>
    <r>
      <t xml:space="preserve">Zone 8 </t>
    </r>
    <r>
      <rPr>
        <i/>
        <sz val="10"/>
        <color rgb="FF0A3A5A"/>
        <rFont val="Arial"/>
        <family val="2"/>
      </rPr>
      <t>(Enter details in the Zone 8 tab)</t>
    </r>
  </si>
  <si>
    <r>
      <t xml:space="preserve">IStot (mA) </t>
    </r>
    <r>
      <rPr>
        <b/>
        <sz val="10"/>
        <color rgb="FF0A3A5A"/>
        <rFont val="Arial"/>
        <family val="2"/>
      </rPr>
      <t>A</t>
    </r>
  </si>
  <si>
    <r>
      <t xml:space="preserve">IAtot (mA) </t>
    </r>
    <r>
      <rPr>
        <b/>
        <sz val="10"/>
        <color rgb="FF0A3A5A"/>
        <rFont val="Arial"/>
        <family val="2"/>
      </rPr>
      <t>B</t>
    </r>
  </si>
  <si>
    <r>
      <t xml:space="preserve">Standby (hrs) </t>
    </r>
    <r>
      <rPr>
        <b/>
        <sz val="10"/>
        <color rgb="FF0A3A5A"/>
        <rFont val="Arial"/>
        <family val="2"/>
      </rPr>
      <t>C</t>
    </r>
  </si>
  <si>
    <r>
      <t>Alarm (hrs) D</t>
    </r>
    <r>
      <rPr>
        <b/>
        <sz val="10"/>
        <color rgb="FF0A3A5A"/>
        <rFont val="Arial"/>
        <family val="2"/>
      </rPr>
      <t xml:space="preserve">
</t>
    </r>
    <r>
      <rPr>
        <sz val="10"/>
        <color rgb="FF0A3A5A"/>
        <rFont val="Arial"/>
        <family val="2"/>
      </rPr>
      <t>0.25 to 0.5</t>
    </r>
  </si>
  <si>
    <r>
      <t xml:space="preserve">IS (mAh) </t>
    </r>
    <r>
      <rPr>
        <b/>
        <sz val="10"/>
        <color rgb="FF0A3A5A"/>
        <rFont val="Arial"/>
        <family val="2"/>
      </rPr>
      <t>E</t>
    </r>
  </si>
  <si>
    <r>
      <t xml:space="preserve">IA (mAh) </t>
    </r>
    <r>
      <rPr>
        <b/>
        <sz val="10"/>
        <color rgb="FF0A3A5A"/>
        <rFont val="Arial"/>
        <family val="2"/>
      </rPr>
      <t>F</t>
    </r>
  </si>
  <si>
    <r>
      <t xml:space="preserve">IA (mAh) </t>
    </r>
    <r>
      <rPr>
        <b/>
        <sz val="10"/>
        <color rgb="FF0A3A5A"/>
        <rFont val="Arial"/>
        <family val="2"/>
      </rPr>
      <t>G</t>
    </r>
  </si>
  <si>
    <r>
      <t xml:space="preserve">E + G = </t>
    </r>
    <r>
      <rPr>
        <b/>
        <sz val="10"/>
        <color rgb="FF0A3A5A"/>
        <rFont val="Arial"/>
        <family val="2"/>
      </rPr>
      <t>H</t>
    </r>
  </si>
  <si>
    <r>
      <t xml:space="preserve">H / 1000 = </t>
    </r>
    <r>
      <rPr>
        <b/>
        <sz val="10"/>
        <color rgb="FF0A3A5A"/>
        <rFont val="Arial"/>
        <family val="2"/>
      </rPr>
      <t>I</t>
    </r>
  </si>
  <si>
    <r>
      <t xml:space="preserve">I x 1.25 = </t>
    </r>
    <r>
      <rPr>
        <b/>
        <sz val="10"/>
        <color rgb="FF0A3A5A"/>
        <rFont val="Arial"/>
        <family val="2"/>
      </rPr>
      <t>J</t>
    </r>
  </si>
  <si>
    <t>Sheet updated 03/04/2025</t>
  </si>
  <si>
    <r>
      <t xml:space="preserve">If any cells are highlighted in </t>
    </r>
    <r>
      <rPr>
        <b/>
        <u/>
        <sz val="9"/>
        <color theme="0"/>
        <rFont val="Arial"/>
        <family val="2"/>
      </rPr>
      <t>red</t>
    </r>
    <r>
      <rPr>
        <b/>
        <sz val="9"/>
        <color theme="0"/>
        <rFont val="Arial"/>
        <family val="2"/>
      </rPr>
      <t>,</t>
    </r>
    <r>
      <rPr>
        <b/>
        <sz val="9"/>
        <color rgb="FFFFFFFF"/>
        <rFont val="Arial"/>
        <family val="2"/>
      </rPr>
      <t xml:space="preserve"> that means that there is a problem </t>
    </r>
  </si>
  <si>
    <r>
      <t xml:space="preserve">Enter the quantity of each device in the </t>
    </r>
    <r>
      <rPr>
        <b/>
        <u/>
        <sz val="10"/>
        <color theme="0"/>
        <rFont val="Arial"/>
        <family val="2"/>
      </rPr>
      <t>orange</t>
    </r>
    <r>
      <rPr>
        <b/>
        <sz val="10"/>
        <color rgb="FFFFFFFF"/>
        <rFont val="Arial"/>
        <family val="2"/>
      </rPr>
      <t xml:space="preserve"> quantity column below. </t>
    </r>
  </si>
  <si>
    <r>
      <t xml:space="preserve">Complete quantities in the </t>
    </r>
    <r>
      <rPr>
        <b/>
        <u/>
        <sz val="10"/>
        <color theme="0"/>
        <rFont val="Arial"/>
        <family val="2"/>
      </rPr>
      <t>orange</t>
    </r>
    <r>
      <rPr>
        <b/>
        <sz val="10"/>
        <color theme="0"/>
        <rFont val="Arial"/>
        <family val="2"/>
      </rPr>
      <t xml:space="preserve"> 2-Zone </t>
    </r>
    <r>
      <rPr>
        <b/>
        <i/>
        <u/>
        <sz val="10"/>
        <color theme="0"/>
        <rFont val="Arial"/>
        <family val="2"/>
      </rPr>
      <t>or</t>
    </r>
    <r>
      <rPr>
        <b/>
        <sz val="10"/>
        <color theme="0"/>
        <rFont val="Arial"/>
        <family val="2"/>
      </rPr>
      <t xml:space="preserve"> 4-Zone </t>
    </r>
    <r>
      <rPr>
        <b/>
        <i/>
        <u/>
        <sz val="10"/>
        <color theme="0"/>
        <rFont val="Arial"/>
        <family val="2"/>
      </rPr>
      <t>or</t>
    </r>
    <r>
      <rPr>
        <b/>
        <sz val="10"/>
        <color theme="0"/>
        <rFont val="Arial"/>
        <family val="2"/>
      </rPr>
      <t xml:space="preserve"> 8-Zone Section.</t>
    </r>
  </si>
  <si>
    <r>
      <rPr>
        <b/>
        <u/>
        <sz val="10"/>
        <color theme="0"/>
        <rFont val="Arial"/>
        <family val="2"/>
      </rPr>
      <t>blue</t>
    </r>
    <r>
      <rPr>
        <sz val="10"/>
        <color theme="0"/>
        <rFont val="Arial"/>
        <family val="2"/>
      </rPr>
      <t xml:space="preserve"> IS (mA) and IA (mA) boxes but can be changed to a lower figure if a </t>
    </r>
  </si>
  <si>
    <r>
      <t xml:space="preserve">If any cells are highlighted in </t>
    </r>
    <r>
      <rPr>
        <b/>
        <u/>
        <sz val="10"/>
        <color theme="0"/>
        <rFont val="Arial"/>
        <family val="2"/>
      </rPr>
      <t>red</t>
    </r>
    <r>
      <rPr>
        <sz val="10"/>
        <color theme="0"/>
        <rFont val="Arial"/>
        <family val="2"/>
      </rPr>
      <t xml:space="preserve">, that means that there is a problem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</si>
</sst>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43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sz val="10"/>
      <color rgb="FFFF0000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rgb="FFFFFFFF"/>
      <name val="Arial"/>
    </font>
    <font>
      <sz val="14"/>
      <color theme="1"/>
      <name val="Arial"/>
    </font>
    <font>
      <sz val="11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b/>
      <sz val="12"/>
      <color theme="1"/>
      <name val="Arial"/>
    </font>
    <font>
      <b/>
      <u/>
      <sz val="10"/>
      <color theme="1"/>
      <name val="Arial"/>
    </font>
    <font>
      <i/>
      <sz val="12"/>
      <color theme="1"/>
      <name val="Arial"/>
    </font>
    <font>
      <b/>
      <sz val="10"/>
      <color theme="0"/>
      <name val="Arial"/>
    </font>
    <font>
      <sz val="10"/>
      <color theme="0"/>
      <name val="Arial"/>
    </font>
    <font>
      <sz val="11"/>
      <color theme="1"/>
      <name val="Calibri"/>
    </font>
    <font>
      <b/>
      <sz val="11"/>
      <color rgb="FFFF0000"/>
      <name val="Calibri"/>
    </font>
    <font>
      <sz val="10"/>
      <color rgb="FFFF0000"/>
      <name val="Calibri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rgb="FF105C8F"/>
      <name val="Arial"/>
      <family val="2"/>
    </font>
    <font>
      <i/>
      <sz val="10"/>
      <color rgb="FF105C8F"/>
      <name val="Arial"/>
      <family val="2"/>
    </font>
    <font>
      <b/>
      <sz val="10"/>
      <color rgb="FF0A3A5A"/>
      <name val="Arial"/>
      <family val="2"/>
    </font>
    <font>
      <sz val="10"/>
      <color rgb="FF0A3A5A"/>
      <name val="Arial"/>
      <family val="2"/>
    </font>
    <font>
      <i/>
      <sz val="10"/>
      <color rgb="FF0A3A5A"/>
      <name val="Arial"/>
      <family val="2"/>
    </font>
    <font>
      <b/>
      <sz val="10"/>
      <color rgb="FF09334F"/>
      <name val="Arial"/>
      <family val="2"/>
    </font>
    <font>
      <sz val="10"/>
      <color rgb="FF09334F"/>
      <name val="Arial"/>
      <family val="2"/>
    </font>
    <font>
      <i/>
      <sz val="10"/>
      <color rgb="FF09334F"/>
      <name val="Arial"/>
      <family val="2"/>
    </font>
    <font>
      <sz val="8"/>
      <color rgb="FF09334F"/>
      <name val="Arial"/>
      <family val="2"/>
    </font>
    <font>
      <sz val="14"/>
      <color rgb="FF09334F"/>
      <name val="Arial"/>
      <family val="2"/>
    </font>
    <font>
      <sz val="10"/>
      <color rgb="FF09334F"/>
      <name val="Arial"/>
      <family val="2"/>
      <scheme val="minor"/>
    </font>
    <font>
      <b/>
      <u/>
      <sz val="10"/>
      <color rgb="FF0A3A5A"/>
      <name val="Arial"/>
      <family val="2"/>
    </font>
    <font>
      <sz val="14"/>
      <color rgb="FF0A3A5A"/>
      <name val="Arial"/>
      <family val="2"/>
    </font>
    <font>
      <sz val="8"/>
      <color rgb="FF0A3A5A"/>
      <name val="Arial"/>
      <family val="2"/>
    </font>
    <font>
      <sz val="10"/>
      <color rgb="FF0A3A5A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u/>
      <sz val="9"/>
      <color theme="0"/>
      <name val="Arial"/>
      <family val="2"/>
    </font>
    <font>
      <b/>
      <sz val="9"/>
      <color theme="0"/>
      <name val="Arial"/>
      <family val="2"/>
    </font>
    <font>
      <b/>
      <u/>
      <sz val="10"/>
      <color theme="0"/>
      <name val="Arial"/>
      <family val="2"/>
    </font>
    <font>
      <b/>
      <i/>
      <u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3E3E3"/>
        <bgColor rgb="FFE3E3E3"/>
      </patternFill>
    </fill>
    <fill>
      <patternFill patternType="solid">
        <fgColor rgb="FFEAEAEA"/>
        <bgColor rgb="FFEAEAEA"/>
      </patternFill>
    </fill>
    <fill>
      <patternFill patternType="solid">
        <fgColor rgb="FF808080"/>
        <bgColor rgb="FF808080"/>
      </patternFill>
    </fill>
    <fill>
      <patternFill patternType="solid">
        <fgColor rgb="FFA6CAF0"/>
        <bgColor rgb="FFA6CAF0"/>
      </patternFill>
    </fill>
    <fill>
      <patternFill patternType="solid">
        <fgColor rgb="FFD8D8D8"/>
        <bgColor rgb="FFD8D8D8"/>
      </patternFill>
    </fill>
    <fill>
      <patternFill patternType="solid">
        <fgColor rgb="FFDDDDDD"/>
        <bgColor rgb="FFDDDDDD"/>
      </patternFill>
    </fill>
    <fill>
      <patternFill patternType="solid">
        <fgColor rgb="FF105C8F"/>
        <bgColor rgb="FF000000"/>
      </patternFill>
    </fill>
    <fill>
      <patternFill patternType="solid">
        <fgColor rgb="FF105C8F"/>
        <bgColor indexed="64"/>
      </patternFill>
    </fill>
    <fill>
      <patternFill patternType="solid">
        <fgColor rgb="FFF36C21"/>
        <bgColor indexed="64"/>
      </patternFill>
    </fill>
    <fill>
      <patternFill patternType="solid">
        <fgColor rgb="FFF36C21"/>
        <bgColor rgb="FFFFFF99"/>
      </patternFill>
    </fill>
    <fill>
      <patternFill patternType="solid">
        <fgColor theme="0" tint="-0.14999847407452621"/>
        <bgColor rgb="FFFFFF99"/>
      </patternFill>
    </fill>
  </fills>
  <borders count="1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0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" fillId="0" borderId="7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textRotation="90"/>
    </xf>
    <xf numFmtId="0" fontId="3" fillId="0" borderId="0" xfId="0" applyFont="1"/>
    <xf numFmtId="0" fontId="1" fillId="2" borderId="20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" fillId="0" borderId="48" xfId="0" applyFont="1" applyBorder="1" applyAlignment="1">
      <alignment horizontal="left" vertical="top" wrapText="1"/>
    </xf>
    <xf numFmtId="0" fontId="14" fillId="0" borderId="0" xfId="0" quotePrefix="1" applyFont="1" applyAlignment="1">
      <alignment horizont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0" fillId="0" borderId="0" xfId="0" applyFont="1" applyAlignment="1"/>
    <xf numFmtId="0" fontId="21" fillId="0" borderId="0" xfId="0" applyFont="1"/>
    <xf numFmtId="0" fontId="22" fillId="0" borderId="8" xfId="0" applyFont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/>
    <xf numFmtId="0" fontId="22" fillId="2" borderId="8" xfId="0" applyFont="1" applyFill="1" applyBorder="1" applyAlignment="1">
      <alignment horizontal="center" vertical="center" wrapText="1"/>
    </xf>
    <xf numFmtId="0" fontId="2" fillId="0" borderId="49" xfId="0" applyFont="1" applyBorder="1" applyAlignment="1" applyProtection="1">
      <protection locked="0"/>
    </xf>
    <xf numFmtId="0" fontId="24" fillId="0" borderId="6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left" vertical="top" wrapText="1"/>
    </xf>
    <xf numFmtId="164" fontId="28" fillId="2" borderId="11" xfId="0" applyNumberFormat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top" wrapText="1"/>
    </xf>
    <xf numFmtId="164" fontId="28" fillId="2" borderId="8" xfId="0" applyNumberFormat="1" applyFont="1" applyFill="1" applyBorder="1" applyAlignment="1">
      <alignment horizontal="center"/>
    </xf>
    <xf numFmtId="0" fontId="28" fillId="0" borderId="8" xfId="0" applyFont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/>
    </xf>
    <xf numFmtId="0" fontId="28" fillId="0" borderId="9" xfId="0" applyFont="1" applyBorder="1" applyAlignment="1">
      <alignment vertical="center" wrapText="1"/>
    </xf>
    <xf numFmtId="0" fontId="29" fillId="0" borderId="12" xfId="0" applyFont="1" applyBorder="1"/>
    <xf numFmtId="0" fontId="29" fillId="0" borderId="10" xfId="0" applyFont="1" applyBorder="1"/>
    <xf numFmtId="0" fontId="29" fillId="0" borderId="13" xfId="0" applyFont="1" applyBorder="1"/>
    <xf numFmtId="0" fontId="29" fillId="0" borderId="4" xfId="0" applyFont="1" applyBorder="1"/>
    <xf numFmtId="0" fontId="28" fillId="2" borderId="14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2" borderId="16" xfId="0" applyFont="1" applyFill="1" applyBorder="1" applyAlignment="1">
      <alignment horizontal="left" vertical="top" wrapText="1"/>
    </xf>
    <xf numFmtId="0" fontId="28" fillId="2" borderId="17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left" vertical="top" wrapText="1"/>
    </xf>
    <xf numFmtId="0" fontId="28" fillId="2" borderId="21" xfId="0" applyFont="1" applyFill="1" applyBorder="1" applyAlignment="1">
      <alignment horizontal="center"/>
    </xf>
    <xf numFmtId="0" fontId="28" fillId="2" borderId="18" xfId="0" applyFont="1" applyFill="1" applyBorder="1"/>
    <xf numFmtId="0" fontId="28" fillId="2" borderId="19" xfId="0" applyFont="1" applyFill="1" applyBorder="1" applyAlignment="1">
      <alignment horizontal="center"/>
    </xf>
    <xf numFmtId="0" fontId="27" fillId="0" borderId="0" xfId="0" applyFont="1"/>
    <xf numFmtId="14" fontId="30" fillId="0" borderId="0" xfId="0" applyNumberFormat="1" applyFont="1" applyAlignment="1">
      <alignment horizontal="left"/>
    </xf>
    <xf numFmtId="0" fontId="28" fillId="11" borderId="11" xfId="0" applyFont="1" applyFill="1" applyBorder="1" applyAlignment="1" applyProtection="1">
      <alignment horizontal="center" vertical="top" wrapText="1"/>
      <protection locked="0"/>
    </xf>
    <xf numFmtId="0" fontId="28" fillId="11" borderId="11" xfId="0" applyFont="1" applyFill="1" applyBorder="1" applyAlignment="1" applyProtection="1">
      <alignment horizontal="center" vertical="center" wrapText="1"/>
      <protection locked="0"/>
    </xf>
    <xf numFmtId="0" fontId="28" fillId="11" borderId="8" xfId="0" applyFont="1" applyFill="1" applyBorder="1" applyAlignment="1" applyProtection="1">
      <alignment horizontal="center" vertical="center" wrapText="1"/>
      <protection locked="0"/>
    </xf>
    <xf numFmtId="0" fontId="28" fillId="11" borderId="14" xfId="0" applyFont="1" applyFill="1" applyBorder="1" applyAlignment="1" applyProtection="1">
      <alignment horizontal="center" vertical="center" wrapText="1"/>
      <protection locked="0"/>
    </xf>
    <xf numFmtId="1" fontId="28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28" fillId="0" borderId="7" xfId="0" applyFont="1" applyBorder="1" applyAlignment="1">
      <alignment horizontal="center" vertical="top" wrapText="1"/>
    </xf>
    <xf numFmtId="0" fontId="29" fillId="2" borderId="15" xfId="0" applyFont="1" applyFill="1" applyBorder="1"/>
    <xf numFmtId="0" fontId="28" fillId="2" borderId="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32" fillId="0" borderId="0" xfId="0" applyFont="1" applyAlignment="1"/>
    <xf numFmtId="0" fontId="28" fillId="2" borderId="22" xfId="0" applyFont="1" applyFill="1" applyBorder="1" applyAlignment="1">
      <alignment horizontal="left" vertical="top" wrapText="1"/>
    </xf>
    <xf numFmtId="0" fontId="28" fillId="2" borderId="23" xfId="0" applyFont="1" applyFill="1" applyBorder="1" applyAlignment="1">
      <alignment horizontal="center"/>
    </xf>
    <xf numFmtId="0" fontId="28" fillId="0" borderId="7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25" xfId="0" applyFont="1" applyBorder="1" applyAlignment="1">
      <alignment vertical="center" wrapText="1"/>
    </xf>
    <xf numFmtId="0" fontId="29" fillId="0" borderId="24" xfId="0" applyFont="1" applyBorder="1"/>
    <xf numFmtId="0" fontId="29" fillId="0" borderId="7" xfId="0" applyFont="1" applyBorder="1"/>
    <xf numFmtId="0" fontId="29" fillId="0" borderId="26" xfId="0" applyFont="1" applyBorder="1"/>
    <xf numFmtId="164" fontId="28" fillId="3" borderId="11" xfId="0" applyNumberFormat="1" applyFont="1" applyFill="1" applyBorder="1" applyAlignment="1">
      <alignment horizontal="center" vertical="center" wrapText="1"/>
    </xf>
    <xf numFmtId="0" fontId="12" fillId="0" borderId="49" xfId="0" applyFont="1" applyBorder="1"/>
    <xf numFmtId="0" fontId="33" fillId="0" borderId="0" xfId="0" applyFont="1"/>
    <xf numFmtId="0" fontId="24" fillId="0" borderId="0" xfId="0" applyFont="1"/>
    <xf numFmtId="0" fontId="25" fillId="0" borderId="0" xfId="0" applyFont="1"/>
    <xf numFmtId="0" fontId="25" fillId="11" borderId="29" xfId="0" applyFont="1" applyFill="1" applyBorder="1" applyAlignment="1" applyProtection="1">
      <alignment horizontal="center" vertical="center" wrapText="1"/>
      <protection locked="0"/>
    </xf>
    <xf numFmtId="0" fontId="25" fillId="2" borderId="29" xfId="0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4" borderId="41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textRotation="90"/>
    </xf>
    <xf numFmtId="0" fontId="26" fillId="0" borderId="13" xfId="0" applyFont="1" applyBorder="1" applyAlignment="1">
      <alignment horizontal="right" vertical="top" wrapText="1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right" vertical="top" wrapText="1"/>
    </xf>
    <xf numFmtId="0" fontId="25" fillId="2" borderId="46" xfId="0" applyFont="1" applyFill="1" applyBorder="1" applyAlignment="1">
      <alignment horizontal="center" vertical="top" wrapText="1"/>
    </xf>
    <xf numFmtId="0" fontId="25" fillId="0" borderId="8" xfId="0" applyFont="1" applyBorder="1"/>
    <xf numFmtId="0" fontId="25" fillId="2" borderId="8" xfId="0" applyFont="1" applyFill="1" applyBorder="1"/>
    <xf numFmtId="0" fontId="25" fillId="0" borderId="26" xfId="0" applyFont="1" applyBorder="1" applyAlignment="1">
      <alignment horizontal="left" vertical="top" wrapText="1"/>
    </xf>
    <xf numFmtId="0" fontId="25" fillId="0" borderId="26" xfId="0" applyFont="1" applyBorder="1" applyAlignment="1">
      <alignment horizontal="right" vertical="top" wrapText="1"/>
    </xf>
    <xf numFmtId="0" fontId="25" fillId="0" borderId="26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right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0" xfId="0" applyFont="1" applyAlignment="1">
      <alignment vertical="center"/>
    </xf>
    <xf numFmtId="0" fontId="25" fillId="2" borderId="11" xfId="0" applyFont="1" applyFill="1" applyBorder="1" applyAlignment="1">
      <alignment horizontal="center" vertical="top" wrapText="1"/>
    </xf>
    <xf numFmtId="2" fontId="25" fillId="2" borderId="11" xfId="0" applyNumberFormat="1" applyFont="1" applyFill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vertical="top" wrapText="1"/>
    </xf>
    <xf numFmtId="0" fontId="25" fillId="0" borderId="8" xfId="0" applyFont="1" applyBorder="1" applyAlignment="1">
      <alignment horizontal="right" vertical="top"/>
    </xf>
    <xf numFmtId="0" fontId="25" fillId="6" borderId="11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right" vertical="top" wrapText="1"/>
    </xf>
    <xf numFmtId="0" fontId="25" fillId="0" borderId="0" xfId="0" applyFont="1" applyAlignment="1">
      <alignment horizontal="center" vertical="top" wrapText="1"/>
    </xf>
    <xf numFmtId="0" fontId="25" fillId="0" borderId="8" xfId="0" applyFont="1" applyBorder="1" applyAlignment="1">
      <alignment horizontal="right" vertical="top" wrapText="1"/>
    </xf>
    <xf numFmtId="0" fontId="25" fillId="0" borderId="4" xfId="0" applyFont="1" applyBorder="1" applyAlignment="1">
      <alignment vertical="top" wrapText="1"/>
    </xf>
    <xf numFmtId="0" fontId="25" fillId="0" borderId="47" xfId="0" applyFont="1" applyBorder="1" applyAlignment="1">
      <alignment vertical="top" wrapText="1"/>
    </xf>
    <xf numFmtId="0" fontId="25" fillId="0" borderId="10" xfId="0" applyFont="1" applyBorder="1" applyAlignment="1">
      <alignment horizontal="right" vertical="top" wrapText="1"/>
    </xf>
    <xf numFmtId="165" fontId="25" fillId="2" borderId="11" xfId="0" applyNumberFormat="1" applyFont="1" applyFill="1" applyBorder="1" applyAlignment="1">
      <alignment horizontal="center" vertical="top" wrapText="1"/>
    </xf>
    <xf numFmtId="165" fontId="25" fillId="0" borderId="0" xfId="0" applyNumberFormat="1" applyFont="1"/>
    <xf numFmtId="165" fontId="25" fillId="0" borderId="7" xfId="0" applyNumberFormat="1" applyFont="1" applyBorder="1" applyAlignment="1">
      <alignment horizontal="center" vertical="top" wrapText="1"/>
    </xf>
    <xf numFmtId="14" fontId="35" fillId="0" borderId="0" xfId="0" applyNumberFormat="1" applyFont="1" applyAlignment="1">
      <alignment horizontal="left"/>
    </xf>
    <xf numFmtId="0" fontId="36" fillId="0" borderId="0" xfId="0" applyFont="1" applyAlignment="1"/>
    <xf numFmtId="0" fontId="25" fillId="0" borderId="5" xfId="0" applyFont="1" applyBorder="1" applyAlignment="1">
      <alignment vertical="top" wrapText="1"/>
    </xf>
    <xf numFmtId="0" fontId="25" fillId="2" borderId="16" xfId="0" applyFont="1" applyFill="1" applyBorder="1" applyAlignment="1">
      <alignment horizontal="left" vertical="top" wrapText="1"/>
    </xf>
    <xf numFmtId="0" fontId="25" fillId="2" borderId="17" xfId="0" applyFont="1" applyFill="1" applyBorder="1" applyAlignment="1">
      <alignment horizontal="left" vertical="top" wrapText="1"/>
    </xf>
    <xf numFmtId="0" fontId="25" fillId="2" borderId="20" xfId="0" applyFont="1" applyFill="1" applyBorder="1" applyAlignment="1">
      <alignment horizontal="left" vertical="top" wrapText="1"/>
    </xf>
    <xf numFmtId="0" fontId="25" fillId="2" borderId="21" xfId="0" applyFont="1" applyFill="1" applyBorder="1" applyAlignment="1">
      <alignment horizontal="left" vertical="top" wrapText="1"/>
    </xf>
    <xf numFmtId="0" fontId="25" fillId="2" borderId="22" xfId="0" applyFont="1" applyFill="1" applyBorder="1" applyAlignment="1">
      <alignment horizontal="left" vertical="top" wrapText="1"/>
    </xf>
    <xf numFmtId="0" fontId="25" fillId="2" borderId="23" xfId="0" applyFont="1" applyFill="1" applyBorder="1" applyAlignment="1">
      <alignment horizontal="left" vertical="top" wrapText="1"/>
    </xf>
    <xf numFmtId="0" fontId="19" fillId="8" borderId="111" xfId="0" applyFont="1" applyFill="1" applyBorder="1" applyAlignment="1">
      <alignment horizontal="center"/>
    </xf>
    <xf numFmtId="0" fontId="19" fillId="8" borderId="49" xfId="0" applyFont="1" applyFill="1" applyBorder="1" applyAlignment="1">
      <alignment horizontal="center"/>
    </xf>
    <xf numFmtId="0" fontId="19" fillId="8" borderId="112" xfId="0" applyFont="1" applyFill="1" applyBorder="1" applyAlignment="1">
      <alignment horizontal="center"/>
    </xf>
    <xf numFmtId="0" fontId="19" fillId="8" borderId="113" xfId="0" applyFont="1" applyFill="1" applyBorder="1" applyAlignment="1">
      <alignment horizontal="center"/>
    </xf>
    <xf numFmtId="0" fontId="19" fillId="8" borderId="107" xfId="0" applyFont="1" applyFill="1" applyBorder="1" applyAlignment="1">
      <alignment horizontal="center"/>
    </xf>
    <xf numFmtId="0" fontId="19" fillId="8" borderId="114" xfId="0" applyFont="1" applyFill="1" applyBorder="1" applyAlignment="1">
      <alignment horizontal="center"/>
    </xf>
    <xf numFmtId="0" fontId="20" fillId="8" borderId="108" xfId="0" applyFont="1" applyFill="1" applyBorder="1" applyAlignment="1">
      <alignment horizontal="center" wrapText="1"/>
    </xf>
    <xf numFmtId="0" fontId="20" fillId="8" borderId="109" xfId="0" applyFont="1" applyFill="1" applyBorder="1" applyAlignment="1">
      <alignment horizontal="center" wrapText="1"/>
    </xf>
    <xf numFmtId="0" fontId="20" fillId="8" borderId="110" xfId="0" applyFont="1" applyFill="1" applyBorder="1" applyAlignment="1">
      <alignment horizontal="center" wrapText="1"/>
    </xf>
    <xf numFmtId="0" fontId="20" fillId="8" borderId="111" xfId="0" applyFont="1" applyFill="1" applyBorder="1" applyAlignment="1">
      <alignment horizontal="center" wrapText="1"/>
    </xf>
    <xf numFmtId="0" fontId="20" fillId="8" borderId="49" xfId="0" applyFont="1" applyFill="1" applyBorder="1" applyAlignment="1">
      <alignment horizontal="center" wrapText="1"/>
    </xf>
    <xf numFmtId="0" fontId="20" fillId="8" borderId="112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Font="1" applyAlignment="1"/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/>
    <xf numFmtId="164" fontId="28" fillId="2" borderId="9" xfId="0" applyNumberFormat="1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11" borderId="9" xfId="0" applyFont="1" applyFill="1" applyBorder="1" applyAlignment="1" applyProtection="1">
      <alignment horizontal="center" vertical="center" wrapText="1"/>
      <protection locked="0"/>
    </xf>
    <xf numFmtId="0" fontId="28" fillId="10" borderId="10" xfId="0" applyFont="1" applyFill="1" applyBorder="1" applyProtection="1">
      <protection locked="0"/>
    </xf>
    <xf numFmtId="0" fontId="31" fillId="0" borderId="9" xfId="0" applyFont="1" applyBorder="1" applyAlignment="1">
      <alignment horizontal="center" vertical="center" textRotation="90"/>
    </xf>
    <xf numFmtId="0" fontId="31" fillId="0" borderId="37" xfId="0" applyFont="1" applyBorder="1" applyAlignment="1">
      <alignment horizontal="center" vertical="center" textRotation="90"/>
    </xf>
    <xf numFmtId="0" fontId="31" fillId="0" borderId="105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7" fillId="0" borderId="4" xfId="0" applyFont="1" applyBorder="1" applyAlignment="1">
      <alignment horizontal="center"/>
    </xf>
    <xf numFmtId="0" fontId="28" fillId="0" borderId="6" xfId="0" applyFont="1" applyBorder="1"/>
    <xf numFmtId="0" fontId="31" fillId="0" borderId="25" xfId="0" applyFont="1" applyBorder="1" applyAlignment="1">
      <alignment horizontal="center" vertical="center" textRotation="90"/>
    </xf>
    <xf numFmtId="0" fontId="31" fillId="0" borderId="24" xfId="0" applyFont="1" applyBorder="1" applyAlignment="1">
      <alignment horizontal="center" vertical="center" textRotation="90"/>
    </xf>
    <xf numFmtId="0" fontId="31" fillId="0" borderId="106" xfId="0" applyFont="1" applyBorder="1" applyAlignment="1">
      <alignment horizontal="center" vertical="center" textRotation="90"/>
    </xf>
    <xf numFmtId="0" fontId="28" fillId="0" borderId="5" xfId="0" applyFont="1" applyBorder="1"/>
    <xf numFmtId="0" fontId="28" fillId="11" borderId="70" xfId="0" applyFont="1" applyFill="1" applyBorder="1" applyAlignment="1" applyProtection="1">
      <alignment horizontal="left"/>
      <protection locked="0"/>
    </xf>
    <xf numFmtId="0" fontId="28" fillId="11" borderId="115" xfId="0" applyFont="1" applyFill="1" applyBorder="1" applyAlignment="1" applyProtection="1">
      <alignment horizontal="left"/>
      <protection locked="0"/>
    </xf>
    <xf numFmtId="0" fontId="28" fillId="11" borderId="72" xfId="0" applyFont="1" applyFill="1" applyBorder="1" applyAlignment="1" applyProtection="1">
      <alignment horizontal="left"/>
      <protection locked="0"/>
    </xf>
    <xf numFmtId="0" fontId="28" fillId="11" borderId="2" xfId="0" applyFont="1" applyFill="1" applyBorder="1" applyAlignment="1" applyProtection="1">
      <alignment horizontal="left"/>
      <protection locked="0"/>
    </xf>
    <xf numFmtId="0" fontId="25" fillId="2" borderId="32" xfId="0" applyFont="1" applyFill="1" applyBorder="1" applyAlignment="1">
      <alignment horizontal="center" vertical="center" wrapText="1"/>
    </xf>
    <xf numFmtId="0" fontId="25" fillId="0" borderId="12" xfId="0" applyFont="1" applyBorder="1"/>
    <xf numFmtId="0" fontId="25" fillId="0" borderId="35" xfId="0" applyFont="1" applyBorder="1"/>
    <xf numFmtId="0" fontId="25" fillId="5" borderId="32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top" wrapText="1"/>
    </xf>
    <xf numFmtId="0" fontId="25" fillId="0" borderId="7" xfId="0" applyFont="1" applyBorder="1"/>
    <xf numFmtId="0" fontId="25" fillId="0" borderId="30" xfId="0" applyFont="1" applyBorder="1" applyAlignment="1">
      <alignment horizontal="left" vertical="top" wrapText="1"/>
    </xf>
    <xf numFmtId="0" fontId="25" fillId="0" borderId="31" xfId="0" applyFont="1" applyBorder="1"/>
    <xf numFmtId="0" fontId="25" fillId="11" borderId="32" xfId="0" applyFont="1" applyFill="1" applyBorder="1" applyAlignment="1" applyProtection="1">
      <alignment horizontal="center" vertical="center" wrapText="1"/>
      <protection locked="0"/>
    </xf>
    <xf numFmtId="0" fontId="25" fillId="10" borderId="35" xfId="0" applyFont="1" applyFill="1" applyBorder="1" applyProtection="1">
      <protection locked="0"/>
    </xf>
    <xf numFmtId="0" fontId="26" fillId="0" borderId="33" xfId="0" applyFont="1" applyBorder="1" applyAlignment="1">
      <alignment horizontal="left" vertical="top" wrapText="1"/>
    </xf>
    <xf numFmtId="0" fontId="25" fillId="0" borderId="34" xfId="0" applyFont="1" applyBorder="1"/>
    <xf numFmtId="0" fontId="24" fillId="0" borderId="4" xfId="0" applyFont="1" applyBorder="1" applyAlignment="1">
      <alignment horizontal="center"/>
    </xf>
    <xf numFmtId="0" fontId="25" fillId="0" borderId="5" xfId="0" applyFont="1" applyBorder="1"/>
    <xf numFmtId="0" fontId="25" fillId="0" borderId="6" xfId="0" applyFont="1" applyBorder="1"/>
    <xf numFmtId="0" fontId="24" fillId="0" borderId="9" xfId="0" applyFont="1" applyBorder="1" applyAlignment="1">
      <alignment horizontal="center" vertical="center"/>
    </xf>
    <xf numFmtId="0" fontId="25" fillId="0" borderId="10" xfId="0" applyFont="1" applyBorder="1"/>
    <xf numFmtId="0" fontId="24" fillId="0" borderId="4" xfId="0" applyFont="1" applyBorder="1" applyAlignment="1">
      <alignment horizontal="left" vertical="top" wrapText="1"/>
    </xf>
    <xf numFmtId="0" fontId="25" fillId="2" borderId="36" xfId="0" applyFont="1" applyFill="1" applyBorder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/>
    </xf>
    <xf numFmtId="0" fontId="25" fillId="0" borderId="37" xfId="0" applyFont="1" applyBorder="1"/>
    <xf numFmtId="0" fontId="34" fillId="0" borderId="9" xfId="0" applyFont="1" applyBorder="1" applyAlignment="1">
      <alignment horizontal="center" vertical="center" textRotation="90" wrapText="1"/>
    </xf>
    <xf numFmtId="0" fontId="25" fillId="0" borderId="27" xfId="0" applyFont="1" applyBorder="1" applyAlignment="1">
      <alignment horizontal="left" vertical="top" wrapText="1"/>
    </xf>
    <xf numFmtId="0" fontId="25" fillId="0" borderId="28" xfId="0" applyFont="1" applyBorder="1"/>
    <xf numFmtId="0" fontId="25" fillId="0" borderId="33" xfId="0" applyFont="1" applyBorder="1" applyAlignment="1">
      <alignment horizontal="left" vertical="top" wrapText="1"/>
    </xf>
    <xf numFmtId="0" fontId="25" fillId="0" borderId="39" xfId="0" applyFont="1" applyBorder="1" applyAlignment="1">
      <alignment horizontal="left" vertical="top" wrapText="1"/>
    </xf>
    <xf numFmtId="0" fontId="25" fillId="0" borderId="40" xfId="0" applyFont="1" applyBorder="1"/>
    <xf numFmtId="0" fontId="25" fillId="11" borderId="36" xfId="0" applyFont="1" applyFill="1" applyBorder="1" applyAlignment="1" applyProtection="1">
      <alignment horizontal="center" vertical="center" wrapText="1"/>
      <protection locked="0"/>
    </xf>
    <xf numFmtId="0" fontId="25" fillId="10" borderId="10" xfId="0" applyFont="1" applyFill="1" applyBorder="1" applyProtection="1">
      <protection locked="0"/>
    </xf>
    <xf numFmtId="0" fontId="34" fillId="0" borderId="9" xfId="0" applyFont="1" applyBorder="1" applyAlignment="1">
      <alignment horizontal="center" vertical="center" textRotation="90"/>
    </xf>
    <xf numFmtId="0" fontId="25" fillId="4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0" borderId="42" xfId="0" applyFont="1" applyBorder="1" applyAlignment="1">
      <alignment horizontal="left" vertical="top" wrapText="1"/>
    </xf>
    <xf numFmtId="0" fontId="25" fillId="0" borderId="43" xfId="0" applyFont="1" applyBorder="1"/>
    <xf numFmtId="0" fontId="25" fillId="0" borderId="45" xfId="0" applyFont="1" applyBorder="1" applyAlignment="1">
      <alignment horizontal="left" vertical="top" wrapText="1"/>
    </xf>
    <xf numFmtId="0" fontId="25" fillId="0" borderId="25" xfId="0" applyFont="1" applyBorder="1"/>
    <xf numFmtId="164" fontId="25" fillId="2" borderId="9" xfId="0" applyNumberFormat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25" fillId="11" borderId="9" xfId="0" applyFont="1" applyFill="1" applyBorder="1" applyAlignment="1" applyProtection="1">
      <alignment horizontal="center" vertical="center" wrapText="1"/>
      <protection locked="0"/>
    </xf>
    <xf numFmtId="0" fontId="28" fillId="11" borderId="14" xfId="0" applyFont="1" applyFill="1" applyBorder="1" applyAlignment="1" applyProtection="1">
      <alignment horizontal="center" vertical="center" wrapText="1"/>
      <protection locked="0"/>
    </xf>
    <xf numFmtId="0" fontId="25" fillId="11" borderId="11" xfId="0" applyFont="1" applyFill="1" applyBorder="1" applyAlignment="1" applyProtection="1">
      <alignment horizontal="center" vertical="center" wrapText="1"/>
      <protection locked="0"/>
    </xf>
    <xf numFmtId="0" fontId="25" fillId="11" borderId="8" xfId="0" applyFont="1" applyFill="1" applyBorder="1" applyAlignment="1" applyProtection="1">
      <alignment horizontal="center" vertical="top" wrapText="1"/>
      <protection locked="0"/>
    </xf>
    <xf numFmtId="0" fontId="25" fillId="11" borderId="116" xfId="0" applyFont="1" applyFill="1" applyBorder="1" applyAlignment="1" applyProtection="1">
      <alignment horizontal="left"/>
      <protection locked="0"/>
    </xf>
    <xf numFmtId="0" fontId="37" fillId="9" borderId="111" xfId="0" applyFont="1" applyFill="1" applyBorder="1" applyAlignment="1">
      <alignment horizontal="center"/>
    </xf>
    <xf numFmtId="0" fontId="37" fillId="9" borderId="49" xfId="0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5" fillId="0" borderId="50" xfId="0" applyFont="1" applyBorder="1" applyAlignment="1" applyProtection="1">
      <alignment horizontal="center" vertical="center"/>
    </xf>
    <xf numFmtId="0" fontId="25" fillId="0" borderId="51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left" vertical="center"/>
    </xf>
    <xf numFmtId="0" fontId="25" fillId="0" borderId="52" xfId="0" applyFont="1" applyBorder="1" applyAlignment="1" applyProtection="1">
      <alignment horizontal="center" vertical="center"/>
    </xf>
    <xf numFmtId="0" fontId="25" fillId="0" borderId="53" xfId="0" applyFont="1" applyBorder="1" applyAlignment="1" applyProtection="1">
      <alignment horizontal="center" vertical="center"/>
    </xf>
    <xf numFmtId="0" fontId="25" fillId="0" borderId="54" xfId="0" applyFont="1" applyBorder="1" applyAlignment="1" applyProtection="1">
      <alignment horizontal="center" vertical="center"/>
    </xf>
    <xf numFmtId="0" fontId="25" fillId="0" borderId="55" xfId="0" applyFont="1" applyBorder="1" applyAlignment="1" applyProtection="1">
      <alignment horizontal="center" vertical="center"/>
    </xf>
    <xf numFmtId="0" fontId="25" fillId="0" borderId="48" xfId="0" applyFont="1" applyBorder="1" applyAlignment="1" applyProtection="1">
      <alignment horizontal="center" vertical="center"/>
    </xf>
    <xf numFmtId="0" fontId="25" fillId="0" borderId="56" xfId="0" applyFont="1" applyBorder="1" applyAlignment="1" applyProtection="1">
      <alignment horizontal="center" vertical="center"/>
    </xf>
    <xf numFmtId="0" fontId="25" fillId="0" borderId="57" xfId="0" applyFont="1" applyBorder="1" applyProtection="1"/>
    <xf numFmtId="0" fontId="25" fillId="0" borderId="58" xfId="0" applyFont="1" applyBorder="1" applyProtection="1"/>
    <xf numFmtId="0" fontId="25" fillId="0" borderId="34" xfId="0" applyFont="1" applyBorder="1" applyProtection="1"/>
    <xf numFmtId="0" fontId="25" fillId="0" borderId="59" xfId="0" applyFont="1" applyBorder="1" applyProtection="1"/>
    <xf numFmtId="0" fontId="25" fillId="0" borderId="60" xfId="0" applyFont="1" applyBorder="1" applyProtection="1"/>
    <xf numFmtId="0" fontId="25" fillId="0" borderId="61" xfId="0" applyFont="1" applyBorder="1" applyProtection="1"/>
    <xf numFmtId="0" fontId="25" fillId="0" borderId="55" xfId="0" applyFont="1" applyBorder="1" applyAlignment="1" applyProtection="1">
      <alignment horizontal="center" vertical="center"/>
    </xf>
    <xf numFmtId="0" fontId="25" fillId="0" borderId="53" xfId="0" applyFont="1" applyBorder="1" applyAlignment="1" applyProtection="1">
      <alignment horizontal="center" vertical="center"/>
    </xf>
    <xf numFmtId="0" fontId="25" fillId="0" borderId="24" xfId="0" applyFont="1" applyBorder="1" applyAlignment="1" applyProtection="1">
      <alignment horizontal="left" vertical="center"/>
    </xf>
    <xf numFmtId="0" fontId="25" fillId="0" borderId="62" xfId="0" applyFont="1" applyBorder="1" applyAlignment="1" applyProtection="1">
      <alignment horizontal="center" vertical="center"/>
    </xf>
    <xf numFmtId="0" fontId="25" fillId="0" borderId="63" xfId="0" applyFont="1" applyBorder="1" applyAlignment="1" applyProtection="1">
      <alignment horizontal="center" vertical="center"/>
    </xf>
    <xf numFmtId="0" fontId="25" fillId="0" borderId="64" xfId="0" applyFont="1" applyBorder="1" applyAlignment="1" applyProtection="1">
      <alignment horizontal="center" vertical="center"/>
    </xf>
    <xf numFmtId="0" fontId="25" fillId="0" borderId="4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5" fillId="0" borderId="64" xfId="0" applyFont="1" applyBorder="1" applyAlignment="1" applyProtection="1">
      <alignment vertical="center"/>
    </xf>
    <xf numFmtId="0" fontId="25" fillId="0" borderId="64" xfId="0" applyFont="1" applyBorder="1" applyAlignment="1" applyProtection="1">
      <alignment horizontal="left"/>
    </xf>
    <xf numFmtId="0" fontId="25" fillId="4" borderId="65" xfId="0" applyFont="1" applyFill="1" applyBorder="1" applyAlignment="1" applyProtection="1">
      <alignment horizontal="center" vertical="center"/>
    </xf>
    <xf numFmtId="0" fontId="25" fillId="4" borderId="66" xfId="0" applyFont="1" applyFill="1" applyBorder="1" applyAlignment="1" applyProtection="1">
      <alignment horizontal="center" vertical="center"/>
    </xf>
    <xf numFmtId="164" fontId="25" fillId="7" borderId="62" xfId="0" applyNumberFormat="1" applyFont="1" applyFill="1" applyBorder="1" applyAlignment="1" applyProtection="1">
      <alignment horizontal="center" vertical="center"/>
    </xf>
    <xf numFmtId="164" fontId="25" fillId="7" borderId="19" xfId="0" applyNumberFormat="1" applyFont="1" applyFill="1" applyBorder="1" applyAlignment="1" applyProtection="1">
      <alignment horizontal="center" vertical="center"/>
    </xf>
    <xf numFmtId="164" fontId="25" fillId="4" borderId="63" xfId="0" applyNumberFormat="1" applyFont="1" applyFill="1" applyBorder="1" applyAlignment="1" applyProtection="1">
      <alignment horizontal="center" vertical="center"/>
    </xf>
    <xf numFmtId="164" fontId="25" fillId="7" borderId="64" xfId="0" applyNumberFormat="1" applyFont="1" applyFill="1" applyBorder="1" applyAlignment="1" applyProtection="1">
      <alignment horizontal="center" vertical="center"/>
    </xf>
    <xf numFmtId="0" fontId="25" fillId="0" borderId="67" xfId="0" applyFont="1" applyBorder="1" applyAlignment="1" applyProtection="1">
      <alignment horizontal="center" vertical="center"/>
    </xf>
    <xf numFmtId="0" fontId="25" fillId="0" borderId="68" xfId="0" applyFont="1" applyBorder="1" applyAlignment="1" applyProtection="1">
      <alignment horizontal="center" vertical="center"/>
    </xf>
    <xf numFmtId="0" fontId="25" fillId="0" borderId="69" xfId="0" applyFont="1" applyBorder="1" applyAlignment="1" applyProtection="1">
      <alignment horizontal="center" vertical="center"/>
    </xf>
    <xf numFmtId="0" fontId="25" fillId="0" borderId="69" xfId="0" applyFont="1" applyBorder="1" applyAlignment="1" applyProtection="1">
      <alignment vertical="center"/>
    </xf>
    <xf numFmtId="0" fontId="25" fillId="2" borderId="19" xfId="0" applyFont="1" applyFill="1" applyBorder="1" applyAlignment="1" applyProtection="1">
      <alignment horizontal="center" vertical="center"/>
    </xf>
    <xf numFmtId="0" fontId="25" fillId="4" borderId="63" xfId="0" applyFont="1" applyFill="1" applyBorder="1" applyAlignment="1" applyProtection="1">
      <alignment horizontal="center" vertical="center"/>
    </xf>
    <xf numFmtId="0" fontId="25" fillId="4" borderId="64" xfId="0" applyFont="1" applyFill="1" applyBorder="1" applyAlignment="1" applyProtection="1">
      <alignment horizontal="center" vertical="center"/>
    </xf>
    <xf numFmtId="164" fontId="25" fillId="2" borderId="19" xfId="0" applyNumberFormat="1" applyFont="1" applyFill="1" applyBorder="1" applyAlignment="1" applyProtection="1">
      <alignment horizontal="center" vertical="center"/>
    </xf>
    <xf numFmtId="164" fontId="25" fillId="4" borderId="18" xfId="0" applyNumberFormat="1" applyFont="1" applyFill="1" applyBorder="1" applyAlignment="1" applyProtection="1">
      <alignment horizontal="center" vertical="center"/>
    </xf>
    <xf numFmtId="0" fontId="25" fillId="0" borderId="57" xfId="0" applyFont="1" applyBorder="1" applyAlignment="1" applyProtection="1">
      <alignment horizontal="center" vertical="center"/>
    </xf>
    <xf numFmtId="0" fontId="25" fillId="0" borderId="54" xfId="0" applyFont="1" applyBorder="1" applyAlignment="1" applyProtection="1">
      <alignment horizontal="center" vertical="center"/>
    </xf>
    <xf numFmtId="0" fontId="25" fillId="0" borderId="58" xfId="0" applyFont="1" applyBorder="1" applyAlignment="1" applyProtection="1">
      <alignment horizontal="center" vertical="center"/>
    </xf>
    <xf numFmtId="0" fontId="25" fillId="0" borderId="60" xfId="0" applyFont="1" applyBorder="1" applyAlignment="1" applyProtection="1">
      <alignment vertical="center"/>
    </xf>
    <xf numFmtId="164" fontId="25" fillId="7" borderId="63" xfId="0" applyNumberFormat="1" applyFont="1" applyFill="1" applyBorder="1" applyAlignment="1" applyProtection="1">
      <alignment horizontal="center" vertical="center"/>
    </xf>
    <xf numFmtId="164" fontId="25" fillId="0" borderId="62" xfId="0" applyNumberFormat="1" applyFont="1" applyBorder="1" applyAlignment="1" applyProtection="1">
      <alignment horizontal="center" vertical="center"/>
    </xf>
    <xf numFmtId="164" fontId="25" fillId="0" borderId="63" xfId="0" applyNumberFormat="1" applyFont="1" applyBorder="1" applyAlignment="1" applyProtection="1">
      <alignment horizontal="center" vertical="center"/>
    </xf>
    <xf numFmtId="164" fontId="25" fillId="0" borderId="64" xfId="0" applyNumberFormat="1" applyFont="1" applyBorder="1" applyAlignment="1" applyProtection="1">
      <alignment vertical="center"/>
    </xf>
    <xf numFmtId="0" fontId="25" fillId="0" borderId="70" xfId="0" applyFont="1" applyBorder="1" applyAlignment="1" applyProtection="1">
      <alignment horizontal="center"/>
    </xf>
    <xf numFmtId="0" fontId="25" fillId="2" borderId="71" xfId="0" applyFont="1" applyFill="1" applyBorder="1" applyAlignment="1" applyProtection="1">
      <alignment horizontal="center" vertical="center"/>
    </xf>
    <xf numFmtId="164" fontId="25" fillId="2" borderId="71" xfId="0" applyNumberFormat="1" applyFont="1" applyFill="1" applyBorder="1" applyAlignment="1" applyProtection="1">
      <alignment horizontal="center" vertical="center"/>
    </xf>
    <xf numFmtId="164" fontId="25" fillId="2" borderId="72" xfId="0" applyNumberFormat="1" applyFont="1" applyFill="1" applyBorder="1" applyAlignment="1" applyProtection="1">
      <alignment horizontal="center" vertical="center"/>
    </xf>
    <xf numFmtId="164" fontId="25" fillId="4" borderId="65" xfId="0" applyNumberFormat="1" applyFont="1" applyFill="1" applyBorder="1" applyAlignment="1" applyProtection="1">
      <alignment horizontal="center" vertical="center"/>
    </xf>
    <xf numFmtId="164" fontId="25" fillId="4" borderId="72" xfId="0" applyNumberFormat="1" applyFont="1" applyFill="1" applyBorder="1" applyAlignment="1" applyProtection="1">
      <alignment horizontal="center" vertical="center"/>
    </xf>
    <xf numFmtId="0" fontId="25" fillId="0" borderId="55" xfId="0" applyFont="1" applyBorder="1" applyProtection="1"/>
    <xf numFmtId="0" fontId="25" fillId="0" borderId="53" xfId="0" applyFont="1" applyBorder="1" applyAlignment="1" applyProtection="1">
      <alignment horizontal="center"/>
    </xf>
    <xf numFmtId="0" fontId="25" fillId="0" borderId="0" xfId="0" applyFont="1" applyProtection="1"/>
    <xf numFmtId="0" fontId="25" fillId="0" borderId="62" xfId="0" applyFont="1" applyBorder="1" applyAlignment="1" applyProtection="1">
      <alignment vertical="center"/>
    </xf>
    <xf numFmtId="0" fontId="25" fillId="0" borderId="63" xfId="0" applyFont="1" applyBorder="1" applyAlignment="1" applyProtection="1">
      <alignment vertical="center"/>
    </xf>
    <xf numFmtId="164" fontId="25" fillId="0" borderId="62" xfId="0" applyNumberFormat="1" applyFont="1" applyBorder="1" applyAlignment="1" applyProtection="1">
      <alignment vertical="center"/>
    </xf>
    <xf numFmtId="164" fontId="25" fillId="0" borderId="63" xfId="0" applyNumberFormat="1" applyFont="1" applyBorder="1" applyAlignment="1" applyProtection="1">
      <alignment vertical="center"/>
    </xf>
    <xf numFmtId="164" fontId="25" fillId="0" borderId="70" xfId="0" applyNumberFormat="1" applyFont="1" applyBorder="1" applyAlignment="1" applyProtection="1">
      <alignment vertical="center"/>
    </xf>
    <xf numFmtId="0" fontId="25" fillId="0" borderId="63" xfId="0" applyFont="1" applyBorder="1" applyAlignment="1" applyProtection="1">
      <alignment horizontal="center"/>
    </xf>
    <xf numFmtId="0" fontId="25" fillId="2" borderId="65" xfId="0" applyFont="1" applyFill="1" applyBorder="1" applyAlignment="1" applyProtection="1">
      <alignment horizontal="center" vertical="center"/>
    </xf>
    <xf numFmtId="0" fontId="25" fillId="2" borderId="66" xfId="0" applyFont="1" applyFill="1" applyBorder="1" applyAlignment="1" applyProtection="1">
      <alignment horizontal="center" vertical="center"/>
    </xf>
    <xf numFmtId="164" fontId="25" fillId="7" borderId="71" xfId="0" applyNumberFormat="1" applyFont="1" applyFill="1" applyBorder="1" applyAlignment="1" applyProtection="1">
      <alignment horizontal="center" vertical="center"/>
    </xf>
    <xf numFmtId="164" fontId="25" fillId="2" borderId="65" xfId="0" applyNumberFormat="1" applyFont="1" applyFill="1" applyBorder="1" applyAlignment="1" applyProtection="1">
      <alignment horizontal="center" vertical="center"/>
    </xf>
    <xf numFmtId="164" fontId="25" fillId="2" borderId="64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/>
    </xf>
    <xf numFmtId="0" fontId="25" fillId="0" borderId="63" xfId="0" applyFont="1" applyBorder="1" applyAlignment="1" applyProtection="1">
      <alignment horizontal="center" vertical="center" wrapText="1"/>
    </xf>
    <xf numFmtId="0" fontId="25" fillId="0" borderId="64" xfId="0" applyFont="1" applyBorder="1" applyAlignment="1" applyProtection="1">
      <alignment horizontal="left" vertical="center"/>
    </xf>
    <xf numFmtId="0" fontId="25" fillId="0" borderId="24" xfId="0" applyFont="1" applyBorder="1" applyAlignment="1" applyProtection="1">
      <alignment horizontal="left"/>
    </xf>
    <xf numFmtId="0" fontId="25" fillId="0" borderId="62" xfId="0" applyFont="1" applyBorder="1" applyAlignment="1" applyProtection="1">
      <alignment horizontal="center"/>
    </xf>
    <xf numFmtId="0" fontId="25" fillId="2" borderId="63" xfId="0" applyFont="1" applyFill="1" applyBorder="1" applyAlignment="1" applyProtection="1">
      <alignment horizontal="center" vertical="center"/>
    </xf>
    <xf numFmtId="0" fontId="25" fillId="2" borderId="64" xfId="0" applyFont="1" applyFill="1" applyBorder="1" applyAlignment="1" applyProtection="1">
      <alignment horizontal="center" vertical="center"/>
    </xf>
    <xf numFmtId="164" fontId="25" fillId="2" borderId="73" xfId="0" applyNumberFormat="1" applyFont="1" applyFill="1" applyBorder="1" applyAlignment="1" applyProtection="1">
      <alignment horizontal="center" vertical="center"/>
    </xf>
    <xf numFmtId="164" fontId="25" fillId="2" borderId="18" xfId="0" applyNumberFormat="1" applyFont="1" applyFill="1" applyBorder="1" applyAlignment="1" applyProtection="1">
      <alignment horizontal="center" vertical="center"/>
    </xf>
    <xf numFmtId="0" fontId="25" fillId="0" borderId="62" xfId="0" applyFont="1" applyBorder="1" applyProtection="1"/>
    <xf numFmtId="0" fontId="25" fillId="0" borderId="40" xfId="0" applyFont="1" applyBorder="1" applyAlignment="1" applyProtection="1">
      <alignment horizontal="left"/>
    </xf>
    <xf numFmtId="0" fontId="25" fillId="0" borderId="67" xfId="0" applyFont="1" applyBorder="1" applyAlignment="1" applyProtection="1">
      <alignment horizontal="center" vertical="center"/>
    </xf>
    <xf numFmtId="0" fontId="25" fillId="0" borderId="65" xfId="0" applyFont="1" applyBorder="1" applyAlignment="1" applyProtection="1">
      <alignment horizontal="center"/>
    </xf>
    <xf numFmtId="0" fontId="25" fillId="0" borderId="74" xfId="0" applyFont="1" applyBorder="1" applyAlignment="1" applyProtection="1">
      <alignment horizontal="left"/>
    </xf>
    <xf numFmtId="164" fontId="25" fillId="4" borderId="66" xfId="0" applyNumberFormat="1" applyFont="1" applyFill="1" applyBorder="1" applyAlignment="1" applyProtection="1">
      <alignment horizontal="center" vertical="center"/>
    </xf>
    <xf numFmtId="0" fontId="25" fillId="0" borderId="55" xfId="0" applyFont="1" applyBorder="1" applyProtection="1"/>
    <xf numFmtId="0" fontId="25" fillId="0" borderId="75" xfId="0" applyFont="1" applyBorder="1" applyAlignment="1" applyProtection="1">
      <alignment horizontal="center"/>
    </xf>
    <xf numFmtId="0" fontId="25" fillId="0" borderId="76" xfId="0" applyFont="1" applyBorder="1" applyAlignment="1" applyProtection="1">
      <alignment horizontal="left"/>
    </xf>
    <xf numFmtId="0" fontId="25" fillId="4" borderId="73" xfId="0" applyFont="1" applyFill="1" applyBorder="1" applyAlignment="1" applyProtection="1">
      <alignment horizontal="center" vertical="center"/>
    </xf>
    <xf numFmtId="0" fontId="25" fillId="2" borderId="75" xfId="0" applyFont="1" applyFill="1" applyBorder="1" applyAlignment="1" applyProtection="1">
      <alignment horizontal="center" vertical="center"/>
    </xf>
    <xf numFmtId="0" fontId="25" fillId="2" borderId="76" xfId="0" applyFont="1" applyFill="1" applyBorder="1" applyAlignment="1" applyProtection="1">
      <alignment horizontal="center" vertical="center"/>
    </xf>
    <xf numFmtId="164" fontId="25" fillId="4" borderId="75" xfId="0" applyNumberFormat="1" applyFont="1" applyFill="1" applyBorder="1" applyAlignment="1" applyProtection="1">
      <alignment horizontal="center" vertical="center"/>
    </xf>
    <xf numFmtId="164" fontId="25" fillId="2" borderId="75" xfId="0" applyNumberFormat="1" applyFont="1" applyFill="1" applyBorder="1" applyAlignment="1" applyProtection="1">
      <alignment horizontal="center" vertical="center"/>
    </xf>
    <xf numFmtId="164" fontId="25" fillId="2" borderId="77" xfId="0" applyNumberFormat="1" applyFont="1" applyFill="1" applyBorder="1" applyAlignment="1" applyProtection="1">
      <alignment horizontal="center" vertical="center"/>
    </xf>
    <xf numFmtId="164" fontId="25" fillId="4" borderId="76" xfId="0" applyNumberFormat="1" applyFont="1" applyFill="1" applyBorder="1" applyAlignment="1" applyProtection="1">
      <alignment horizontal="center" vertical="center"/>
    </xf>
    <xf numFmtId="0" fontId="25" fillId="0" borderId="78" xfId="0" applyFont="1" applyBorder="1" applyAlignment="1" applyProtection="1">
      <alignment horizontal="center"/>
    </xf>
    <xf numFmtId="0" fontId="25" fillId="0" borderId="79" xfId="0" applyFont="1" applyBorder="1" applyAlignment="1" applyProtection="1">
      <alignment horizontal="left"/>
    </xf>
    <xf numFmtId="0" fontId="25" fillId="4" borderId="80" xfId="0" applyFont="1" applyFill="1" applyBorder="1" applyAlignment="1" applyProtection="1">
      <alignment horizontal="center" vertical="center"/>
    </xf>
    <xf numFmtId="0" fontId="25" fillId="4" borderId="78" xfId="0" applyFont="1" applyFill="1" applyBorder="1" applyAlignment="1" applyProtection="1">
      <alignment horizontal="center" vertical="center"/>
    </xf>
    <xf numFmtId="0" fontId="25" fillId="2" borderId="79" xfId="0" applyFont="1" applyFill="1" applyBorder="1" applyAlignment="1" applyProtection="1">
      <alignment horizontal="center" vertical="center"/>
    </xf>
    <xf numFmtId="164" fontId="25" fillId="2" borderId="80" xfId="0" applyNumberFormat="1" applyFont="1" applyFill="1" applyBorder="1" applyAlignment="1" applyProtection="1">
      <alignment horizontal="center" vertical="center"/>
    </xf>
    <xf numFmtId="164" fontId="25" fillId="4" borderId="78" xfId="0" applyNumberFormat="1" applyFont="1" applyFill="1" applyBorder="1" applyAlignment="1" applyProtection="1">
      <alignment horizontal="center" vertical="center"/>
    </xf>
    <xf numFmtId="164" fontId="25" fillId="2" borderId="81" xfId="0" applyNumberFormat="1" applyFont="1" applyFill="1" applyBorder="1" applyAlignment="1" applyProtection="1">
      <alignment horizontal="center" vertical="center"/>
    </xf>
    <xf numFmtId="164" fontId="25" fillId="4" borderId="79" xfId="0" applyNumberFormat="1" applyFont="1" applyFill="1" applyBorder="1" applyAlignment="1" applyProtection="1">
      <alignment horizontal="center" vertical="center"/>
    </xf>
    <xf numFmtId="164" fontId="25" fillId="0" borderId="54" xfId="0" applyNumberFormat="1" applyFont="1" applyBorder="1" applyAlignment="1" applyProtection="1">
      <alignment horizontal="center" vertical="center"/>
    </xf>
    <xf numFmtId="0" fontId="25" fillId="0" borderId="65" xfId="0" applyFont="1" applyBorder="1" applyAlignment="1" applyProtection="1">
      <alignment horizontal="center" vertical="center"/>
    </xf>
    <xf numFmtId="0" fontId="25" fillId="0" borderId="66" xfId="0" applyFont="1" applyBorder="1" applyAlignment="1" applyProtection="1">
      <alignment horizontal="left"/>
    </xf>
    <xf numFmtId="0" fontId="25" fillId="2" borderId="82" xfId="0" applyFont="1" applyFill="1" applyBorder="1" applyAlignment="1" applyProtection="1">
      <alignment horizontal="center" vertical="center"/>
    </xf>
    <xf numFmtId="0" fontId="25" fillId="0" borderId="75" xfId="0" applyFont="1" applyBorder="1" applyAlignment="1" applyProtection="1">
      <alignment horizontal="center" vertical="center"/>
    </xf>
    <xf numFmtId="0" fontId="25" fillId="0" borderId="83" xfId="0" applyFont="1" applyBorder="1" applyAlignment="1" applyProtection="1">
      <alignment horizontal="left"/>
    </xf>
    <xf numFmtId="0" fontId="25" fillId="2" borderId="84" xfId="0" applyFont="1" applyFill="1" applyBorder="1" applyAlignment="1" applyProtection="1">
      <alignment horizontal="center" vertical="center"/>
    </xf>
    <xf numFmtId="0" fontId="25" fillId="4" borderId="85" xfId="0" applyFont="1" applyFill="1" applyBorder="1" applyAlignment="1" applyProtection="1">
      <alignment horizontal="center" vertical="center"/>
    </xf>
    <xf numFmtId="0" fontId="25" fillId="4" borderId="86" xfId="0" applyFont="1" applyFill="1" applyBorder="1" applyAlignment="1" applyProtection="1">
      <alignment horizontal="center" vertical="center"/>
    </xf>
    <xf numFmtId="164" fontId="25" fillId="2" borderId="87" xfId="0" applyNumberFormat="1" applyFont="1" applyFill="1" applyBorder="1" applyAlignment="1" applyProtection="1">
      <alignment horizontal="center" vertical="center"/>
    </xf>
    <xf numFmtId="164" fontId="25" fillId="2" borderId="85" xfId="0" applyNumberFormat="1" applyFont="1" applyFill="1" applyBorder="1" applyAlignment="1" applyProtection="1">
      <alignment horizontal="center" vertical="center"/>
    </xf>
    <xf numFmtId="164" fontId="25" fillId="4" borderId="85" xfId="0" applyNumberFormat="1" applyFont="1" applyFill="1" applyBorder="1" applyAlignment="1" applyProtection="1">
      <alignment horizontal="center" vertical="center"/>
    </xf>
    <xf numFmtId="164" fontId="25" fillId="4" borderId="88" xfId="0" applyNumberFormat="1" applyFont="1" applyFill="1" applyBorder="1" applyAlignment="1" applyProtection="1">
      <alignment horizontal="center" vertical="center"/>
    </xf>
    <xf numFmtId="164" fontId="25" fillId="4" borderId="86" xfId="0" applyNumberFormat="1" applyFont="1" applyFill="1" applyBorder="1" applyAlignment="1" applyProtection="1">
      <alignment horizontal="center" vertical="center"/>
    </xf>
    <xf numFmtId="0" fontId="25" fillId="0" borderId="89" xfId="0" applyFont="1" applyBorder="1" applyAlignment="1" applyProtection="1">
      <alignment horizontal="left"/>
    </xf>
    <xf numFmtId="0" fontId="25" fillId="2" borderId="87" xfId="0" applyFont="1" applyFill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left"/>
    </xf>
    <xf numFmtId="0" fontId="25" fillId="2" borderId="73" xfId="0" applyFont="1" applyFill="1" applyBorder="1" applyAlignment="1" applyProtection="1">
      <alignment horizontal="center" vertical="center"/>
    </xf>
    <xf numFmtId="0" fontId="25" fillId="4" borderId="75" xfId="0" applyFont="1" applyFill="1" applyBorder="1" applyAlignment="1" applyProtection="1">
      <alignment horizontal="center" vertical="center"/>
    </xf>
    <xf numFmtId="0" fontId="25" fillId="4" borderId="76" xfId="0" applyFont="1" applyFill="1" applyBorder="1" applyAlignment="1" applyProtection="1">
      <alignment horizontal="center" vertical="center"/>
    </xf>
    <xf numFmtId="0" fontId="25" fillId="0" borderId="104" xfId="0" applyFont="1" applyBorder="1" applyProtection="1"/>
    <xf numFmtId="0" fontId="25" fillId="0" borderId="101" xfId="0" applyFont="1" applyBorder="1" applyAlignment="1" applyProtection="1">
      <alignment horizontal="center" vertical="center"/>
    </xf>
    <xf numFmtId="0" fontId="25" fillId="0" borderId="102" xfId="0" applyFont="1" applyBorder="1" applyAlignment="1" applyProtection="1">
      <alignment horizontal="left"/>
    </xf>
    <xf numFmtId="0" fontId="25" fillId="2" borderId="103" xfId="0" applyFont="1" applyFill="1" applyBorder="1" applyAlignment="1" applyProtection="1">
      <alignment horizontal="center" vertical="center"/>
    </xf>
    <xf numFmtId="0" fontId="25" fillId="4" borderId="101" xfId="0" applyFont="1" applyFill="1" applyBorder="1" applyAlignment="1" applyProtection="1">
      <alignment horizontal="center" vertical="center"/>
    </xf>
    <xf numFmtId="0" fontId="25" fillId="4" borderId="100" xfId="0" applyFont="1" applyFill="1" applyBorder="1" applyAlignment="1" applyProtection="1">
      <alignment horizontal="center" vertical="center"/>
    </xf>
    <xf numFmtId="164" fontId="25" fillId="2" borderId="103" xfId="0" applyNumberFormat="1" applyFont="1" applyFill="1" applyBorder="1" applyAlignment="1" applyProtection="1">
      <alignment horizontal="center" vertical="center"/>
    </xf>
    <xf numFmtId="164" fontId="25" fillId="2" borderId="101" xfId="0" applyNumberFormat="1" applyFont="1" applyFill="1" applyBorder="1" applyAlignment="1" applyProtection="1">
      <alignment horizontal="center" vertical="center"/>
    </xf>
    <xf numFmtId="0" fontId="25" fillId="0" borderId="49" xfId="0" applyFont="1" applyBorder="1" applyProtection="1"/>
    <xf numFmtId="0" fontId="25" fillId="0" borderId="49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left"/>
    </xf>
    <xf numFmtId="0" fontId="25" fillId="0" borderId="57" xfId="0" applyFont="1" applyBorder="1" applyAlignment="1" applyProtection="1">
      <alignment vertical="center"/>
    </xf>
    <xf numFmtId="0" fontId="25" fillId="0" borderId="58" xfId="0" applyFont="1" applyBorder="1" applyAlignment="1" applyProtection="1">
      <alignment vertical="center"/>
    </xf>
    <xf numFmtId="164" fontId="25" fillId="0" borderId="57" xfId="0" applyNumberFormat="1" applyFont="1" applyBorder="1" applyAlignment="1" applyProtection="1">
      <alignment vertical="center"/>
    </xf>
    <xf numFmtId="164" fontId="25" fillId="0" borderId="58" xfId="0" applyNumberFormat="1" applyFont="1" applyBorder="1" applyAlignment="1" applyProtection="1">
      <alignment vertical="center"/>
    </xf>
    <xf numFmtId="164" fontId="25" fillId="0" borderId="61" xfId="0" applyNumberFormat="1" applyFont="1" applyBorder="1" applyAlignment="1" applyProtection="1">
      <alignment vertical="center"/>
    </xf>
    <xf numFmtId="0" fontId="25" fillId="0" borderId="97" xfId="0" applyFont="1" applyBorder="1" applyAlignment="1" applyProtection="1">
      <alignment horizontal="center" vertical="center"/>
    </xf>
    <xf numFmtId="0" fontId="25" fillId="0" borderId="98" xfId="0" applyFont="1" applyBorder="1" applyAlignment="1" applyProtection="1">
      <alignment horizontal="center"/>
    </xf>
    <xf numFmtId="0" fontId="25" fillId="0" borderId="99" xfId="0" applyFont="1" applyBorder="1" applyAlignment="1" applyProtection="1">
      <alignment horizontal="left"/>
    </xf>
    <xf numFmtId="0" fontId="25" fillId="4" borderId="95" xfId="0" applyFont="1" applyFill="1" applyBorder="1" applyAlignment="1" applyProtection="1">
      <alignment horizontal="center" vertical="center"/>
    </xf>
    <xf numFmtId="0" fontId="25" fillId="2" borderId="94" xfId="0" applyFont="1" applyFill="1" applyBorder="1" applyAlignment="1" applyProtection="1">
      <alignment horizontal="center" vertical="center"/>
    </xf>
    <xf numFmtId="0" fontId="25" fillId="2" borderId="93" xfId="0" applyFont="1" applyFill="1" applyBorder="1" applyAlignment="1" applyProtection="1">
      <alignment horizontal="center" vertical="center"/>
    </xf>
    <xf numFmtId="164" fontId="25" fillId="2" borderId="94" xfId="0" applyNumberFormat="1" applyFont="1" applyFill="1" applyBorder="1" applyAlignment="1" applyProtection="1">
      <alignment horizontal="center" vertical="center"/>
    </xf>
    <xf numFmtId="164" fontId="25" fillId="4" borderId="94" xfId="0" applyNumberFormat="1" applyFont="1" applyFill="1" applyBorder="1" applyAlignment="1" applyProtection="1">
      <alignment horizontal="center" vertical="center"/>
    </xf>
    <xf numFmtId="164" fontId="25" fillId="2" borderId="96" xfId="0" applyNumberFormat="1" applyFont="1" applyFill="1" applyBorder="1" applyAlignment="1" applyProtection="1">
      <alignment horizontal="center" vertical="center"/>
    </xf>
    <xf numFmtId="0" fontId="25" fillId="4" borderId="90" xfId="0" applyFont="1" applyFill="1" applyBorder="1" applyAlignment="1" applyProtection="1">
      <alignment horizontal="center" vertical="center"/>
    </xf>
    <xf numFmtId="0" fontId="24" fillId="2" borderId="16" xfId="0" applyFont="1" applyFill="1" applyBorder="1" applyProtection="1"/>
    <xf numFmtId="0" fontId="25" fillId="2" borderId="91" xfId="0" applyFont="1" applyFill="1" applyBorder="1" applyProtection="1"/>
    <xf numFmtId="0" fontId="25" fillId="2" borderId="17" xfId="0" applyFont="1" applyFill="1" applyBorder="1" applyAlignment="1" applyProtection="1">
      <alignment horizontal="left"/>
    </xf>
    <xf numFmtId="0" fontId="25" fillId="2" borderId="20" xfId="0" applyFont="1" applyFill="1" applyBorder="1" applyProtection="1"/>
    <xf numFmtId="0" fontId="25" fillId="2" borderId="49" xfId="0" applyFont="1" applyFill="1" applyBorder="1" applyProtection="1"/>
    <xf numFmtId="0" fontId="25" fillId="2" borderId="21" xfId="0" applyFont="1" applyFill="1" applyBorder="1" applyAlignment="1" applyProtection="1">
      <alignment horizontal="left"/>
    </xf>
    <xf numFmtId="0" fontId="25" fillId="2" borderId="22" xfId="0" applyFont="1" applyFill="1" applyBorder="1" applyProtection="1"/>
    <xf numFmtId="0" fontId="25" fillId="2" borderId="92" xfId="0" applyFont="1" applyFill="1" applyBorder="1" applyProtection="1"/>
    <xf numFmtId="0" fontId="25" fillId="2" borderId="23" xfId="0" applyFont="1" applyFill="1" applyBorder="1" applyAlignment="1" applyProtection="1">
      <alignment horizontal="left"/>
    </xf>
    <xf numFmtId="0" fontId="24" fillId="0" borderId="0" xfId="0" applyFont="1" applyProtection="1"/>
    <xf numFmtId="14" fontId="25" fillId="0" borderId="0" xfId="0" applyNumberFormat="1" applyFont="1" applyAlignment="1" applyProtection="1">
      <alignment horizontal="left"/>
    </xf>
    <xf numFmtId="14" fontId="30" fillId="0" borderId="0" xfId="0" applyNumberFormat="1" applyFont="1" applyAlignment="1" applyProtection="1">
      <alignment horizontal="left"/>
    </xf>
    <xf numFmtId="0" fontId="38" fillId="9" borderId="108" xfId="0" applyFont="1" applyFill="1" applyBorder="1" applyAlignment="1" applyProtection="1">
      <alignment horizontal="center" vertical="center"/>
    </xf>
    <xf numFmtId="0" fontId="38" fillId="9" borderId="109" xfId="0" applyFont="1" applyFill="1" applyBorder="1" applyAlignment="1" applyProtection="1">
      <alignment horizontal="center" vertical="center"/>
    </xf>
    <xf numFmtId="0" fontId="38" fillId="9" borderId="110" xfId="0" applyFont="1" applyFill="1" applyBorder="1" applyAlignment="1" applyProtection="1">
      <alignment horizontal="center" vertical="center"/>
    </xf>
    <xf numFmtId="0" fontId="38" fillId="9" borderId="111" xfId="0" applyFont="1" applyFill="1" applyBorder="1" applyAlignment="1" applyProtection="1">
      <alignment horizontal="center" vertical="center"/>
    </xf>
    <xf numFmtId="0" fontId="38" fillId="9" borderId="49" xfId="0" applyFont="1" applyFill="1" applyBorder="1" applyAlignment="1" applyProtection="1">
      <alignment horizontal="center" vertical="center"/>
    </xf>
    <xf numFmtId="0" fontId="38" fillId="9" borderId="112" xfId="0" applyFont="1" applyFill="1" applyBorder="1" applyAlignment="1" applyProtection="1">
      <alignment horizontal="center" vertical="center"/>
    </xf>
    <xf numFmtId="0" fontId="38" fillId="9" borderId="113" xfId="0" applyFont="1" applyFill="1" applyBorder="1" applyAlignment="1" applyProtection="1">
      <alignment horizontal="center" vertical="center"/>
    </xf>
    <xf numFmtId="0" fontId="38" fillId="9" borderId="107" xfId="0" applyFont="1" applyFill="1" applyBorder="1" applyAlignment="1" applyProtection="1">
      <alignment horizontal="center" vertical="center"/>
    </xf>
    <xf numFmtId="0" fontId="38" fillId="9" borderId="114" xfId="0" applyFont="1" applyFill="1" applyBorder="1" applyAlignment="1" applyProtection="1">
      <alignment horizontal="center" vertical="center"/>
    </xf>
    <xf numFmtId="0" fontId="27" fillId="0" borderId="15" xfId="0" applyFont="1" applyBorder="1" applyAlignment="1">
      <alignment horizontal="center"/>
    </xf>
    <xf numFmtId="0" fontId="27" fillId="0" borderId="46" xfId="0" applyFont="1" applyBorder="1" applyAlignment="1">
      <alignment horizontal="center"/>
    </xf>
    <xf numFmtId="0" fontId="25" fillId="12" borderId="11" xfId="0" applyFont="1" applyFill="1" applyBorder="1" applyAlignment="1" applyProtection="1">
      <alignment horizontal="center" vertical="center" wrapText="1"/>
    </xf>
    <xf numFmtId="0" fontId="28" fillId="11" borderId="1" xfId="0" applyFont="1" applyFill="1" applyBorder="1" applyAlignment="1" applyProtection="1">
      <alignment horizontal="left"/>
      <protection locked="0"/>
    </xf>
    <xf numFmtId="0" fontId="38" fillId="8" borderId="108" xfId="0" applyFont="1" applyFill="1" applyBorder="1" applyAlignment="1">
      <alignment horizontal="center"/>
    </xf>
    <xf numFmtId="0" fontId="38" fillId="8" borderId="109" xfId="0" applyFont="1" applyFill="1" applyBorder="1" applyAlignment="1">
      <alignment horizontal="center"/>
    </xf>
    <xf numFmtId="0" fontId="38" fillId="8" borderId="110" xfId="0" applyFont="1" applyFill="1" applyBorder="1" applyAlignment="1">
      <alignment horizontal="center"/>
    </xf>
    <xf numFmtId="0" fontId="38" fillId="8" borderId="111" xfId="0" applyFont="1" applyFill="1" applyBorder="1" applyAlignment="1">
      <alignment horizontal="center"/>
    </xf>
    <xf numFmtId="0" fontId="38" fillId="8" borderId="49" xfId="0" applyFont="1" applyFill="1" applyBorder="1" applyAlignment="1">
      <alignment horizontal="center"/>
    </xf>
    <xf numFmtId="0" fontId="38" fillId="8" borderId="112" xfId="0" applyFont="1" applyFill="1" applyBorder="1" applyAlignment="1">
      <alignment horizontal="center"/>
    </xf>
    <xf numFmtId="0" fontId="37" fillId="9" borderId="112" xfId="0" applyFont="1" applyFill="1" applyBorder="1" applyAlignment="1">
      <alignment horizontal="center"/>
    </xf>
    <xf numFmtId="0" fontId="37" fillId="8" borderId="111" xfId="0" applyFont="1" applyFill="1" applyBorder="1" applyAlignment="1">
      <alignment horizontal="center"/>
    </xf>
    <xf numFmtId="0" fontId="37" fillId="8" borderId="49" xfId="0" applyFont="1" applyFill="1" applyBorder="1" applyAlignment="1">
      <alignment horizontal="center"/>
    </xf>
    <xf numFmtId="0" fontId="37" fillId="8" borderId="112" xfId="0" applyFont="1" applyFill="1" applyBorder="1" applyAlignment="1">
      <alignment horizontal="center"/>
    </xf>
    <xf numFmtId="0" fontId="38" fillId="8" borderId="111" xfId="0" applyFont="1" applyFill="1" applyBorder="1" applyAlignment="1">
      <alignment horizontal="center" wrapText="1"/>
    </xf>
    <xf numFmtId="0" fontId="38" fillId="8" borderId="49" xfId="0" applyFont="1" applyFill="1" applyBorder="1" applyAlignment="1">
      <alignment horizontal="center" wrapText="1"/>
    </xf>
    <xf numFmtId="0" fontId="38" fillId="8" borderId="112" xfId="0" applyFont="1" applyFill="1" applyBorder="1" applyAlignment="1">
      <alignment horizontal="center" wrapText="1"/>
    </xf>
    <xf numFmtId="0" fontId="37" fillId="8" borderId="113" xfId="0" applyFont="1" applyFill="1" applyBorder="1" applyAlignment="1">
      <alignment horizontal="center"/>
    </xf>
    <xf numFmtId="0" fontId="37" fillId="8" borderId="107" xfId="0" applyFont="1" applyFill="1" applyBorder="1" applyAlignment="1">
      <alignment horizontal="center"/>
    </xf>
    <xf numFmtId="0" fontId="37" fillId="8" borderId="114" xfId="0" applyFont="1" applyFill="1" applyBorder="1" applyAlignment="1">
      <alignment horizontal="center"/>
    </xf>
  </cellXfs>
  <cellStyles count="1">
    <cellStyle name="Normal" xfId="0" builtinId="0"/>
  </cellStyles>
  <dxfs count="89"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ont>
        <strike val="0"/>
        <u val="none"/>
        <color theme="0"/>
      </font>
      <numFmt numFmtId="0" formatCode="General"/>
      <fill>
        <patternFill patternType="darkDown">
          <fgColor theme="1"/>
          <bgColor rgb="FFFF00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strike val="0"/>
        <color theme="0"/>
      </font>
      <fill>
        <patternFill patternType="darkDown">
          <fgColor theme="1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colors>
    <mruColors>
      <color rgb="FF09334F"/>
      <color rgb="FF0A3A5A"/>
      <color rgb="FF105C8F"/>
      <color rgb="FFF36C21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50</xdr:row>
      <xdr:rowOff>0</xdr:rowOff>
    </xdr:from>
    <xdr:ext cx="38100" cy="0"/>
    <xdr:grpSp>
      <xdr:nvGrpSpPr>
        <xdr:cNvPr id="2" name="Shape 2" hidden="1"/>
        <xdr:cNvGrpSpPr/>
      </xdr:nvGrpSpPr>
      <xdr:grpSpPr>
        <a:xfrm>
          <a:off x="8084820" y="9121140"/>
          <a:ext cx="38100" cy="0"/>
          <a:chOff x="6993255" y="824484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4" name="Shape 2" hidden="1"/>
        <xdr:cNvGrpSpPr/>
      </xdr:nvGrpSpPr>
      <xdr:grpSpPr>
        <a:xfrm>
          <a:off x="8084820" y="9121140"/>
          <a:ext cx="38100" cy="0"/>
          <a:chOff x="5347335" y="8244840"/>
          <a:chExt cx="38100" cy="0"/>
        </a:xfrm>
      </xdr:grpSpPr>
      <xdr:cxnSp macro="">
        <xdr:nvCxnSpPr>
          <xdr:cNvPr id="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9</xdr:col>
      <xdr:colOff>15240</xdr:colOff>
      <xdr:row>4</xdr:row>
      <xdr:rowOff>76200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0"/>
          <a:ext cx="9410700" cy="9829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8466</xdr:colOff>
      <xdr:row>5</xdr:row>
      <xdr:rowOff>82383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08266" cy="115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47</xdr:row>
      <xdr:rowOff>0</xdr:rowOff>
    </xdr:from>
    <xdr:ext cx="38100" cy="0"/>
    <xdr:grpSp>
      <xdr:nvGrpSpPr>
        <xdr:cNvPr id="2" name="Shape 2" hidden="1"/>
        <xdr:cNvGrpSpPr/>
      </xdr:nvGrpSpPr>
      <xdr:grpSpPr>
        <a:xfrm>
          <a:off x="8084820" y="8481060"/>
          <a:ext cx="38100" cy="0"/>
          <a:chOff x="6993255" y="762000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47</xdr:row>
      <xdr:rowOff>0</xdr:rowOff>
    </xdr:from>
    <xdr:ext cx="38100" cy="0"/>
    <xdr:grpSp>
      <xdr:nvGrpSpPr>
        <xdr:cNvPr id="4" name="Shape 2" hidden="1"/>
        <xdr:cNvGrpSpPr/>
      </xdr:nvGrpSpPr>
      <xdr:grpSpPr>
        <a:xfrm>
          <a:off x="8084820" y="8481060"/>
          <a:ext cx="38100" cy="0"/>
          <a:chOff x="5347335" y="7620000"/>
          <a:chExt cx="38100" cy="0"/>
        </a:xfrm>
      </xdr:grpSpPr>
      <xdr:cxnSp macro="">
        <xdr:nvCxnSpPr>
          <xdr:cNvPr id="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6" name="Shape 2" hidden="1"/>
        <xdr:cNvGrpSpPr/>
      </xdr:nvGrpSpPr>
      <xdr:grpSpPr>
        <a:xfrm>
          <a:off x="8084820" y="8793480"/>
          <a:ext cx="38100" cy="0"/>
          <a:chOff x="6993255" y="7932420"/>
          <a:chExt cx="38100" cy="0"/>
        </a:xfrm>
      </xdr:grpSpPr>
      <xdr:cxnSp macro="">
        <xdr:nvCxnSpPr>
          <xdr:cNvPr id="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8" name="Shape 2" hidden="1"/>
        <xdr:cNvGrpSpPr/>
      </xdr:nvGrpSpPr>
      <xdr:grpSpPr>
        <a:xfrm>
          <a:off x="8084820" y="8793480"/>
          <a:ext cx="38100" cy="0"/>
          <a:chOff x="5347335" y="7932420"/>
          <a:chExt cx="38100" cy="0"/>
        </a:xfrm>
      </xdr:grpSpPr>
      <xdr:cxnSp macro="">
        <xdr:nvCxnSpPr>
          <xdr:cNvPr id="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0" name="Shape 2" hidden="1"/>
        <xdr:cNvGrpSpPr/>
      </xdr:nvGrpSpPr>
      <xdr:grpSpPr>
        <a:xfrm>
          <a:off x="8084820" y="8793480"/>
          <a:ext cx="38100" cy="0"/>
          <a:chOff x="6993255" y="7932420"/>
          <a:chExt cx="38100" cy="0"/>
        </a:xfrm>
      </xdr:grpSpPr>
      <xdr:cxnSp macro="">
        <xdr:nvCxnSpPr>
          <xdr:cNvPr id="1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12" name="Shape 2" hidden="1"/>
        <xdr:cNvGrpSpPr/>
      </xdr:nvGrpSpPr>
      <xdr:grpSpPr>
        <a:xfrm>
          <a:off x="8084820" y="8793480"/>
          <a:ext cx="38100" cy="0"/>
          <a:chOff x="5347335" y="7932420"/>
          <a:chExt cx="38100" cy="0"/>
        </a:xfrm>
      </xdr:grpSpPr>
      <xdr:cxnSp macro="">
        <xdr:nvCxnSpPr>
          <xdr:cNvPr id="1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4" name="Shape 2" hidden="1"/>
        <xdr:cNvGrpSpPr/>
      </xdr:nvGrpSpPr>
      <xdr:grpSpPr>
        <a:xfrm>
          <a:off x="8084820" y="8793480"/>
          <a:ext cx="38100" cy="0"/>
          <a:chOff x="6993255" y="7932420"/>
          <a:chExt cx="38100" cy="0"/>
        </a:xfrm>
      </xdr:grpSpPr>
      <xdr:cxnSp macro="">
        <xdr:nvCxnSpPr>
          <xdr:cNvPr id="1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16" name="Shape 2" hidden="1"/>
        <xdr:cNvGrpSpPr/>
      </xdr:nvGrpSpPr>
      <xdr:grpSpPr>
        <a:xfrm>
          <a:off x="8084820" y="8793480"/>
          <a:ext cx="38100" cy="0"/>
          <a:chOff x="5347335" y="7932420"/>
          <a:chExt cx="38100" cy="0"/>
        </a:xfrm>
      </xdr:grpSpPr>
      <xdr:cxnSp macro="">
        <xdr:nvCxnSpPr>
          <xdr:cNvPr id="1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8" name="Shape 2" hidden="1"/>
        <xdr:cNvGrpSpPr/>
      </xdr:nvGrpSpPr>
      <xdr:grpSpPr>
        <a:xfrm>
          <a:off x="8084820" y="8793480"/>
          <a:ext cx="38100" cy="0"/>
          <a:chOff x="6993255" y="7932420"/>
          <a:chExt cx="38100" cy="0"/>
        </a:xfrm>
      </xdr:grpSpPr>
      <xdr:cxnSp macro="">
        <xdr:nvCxnSpPr>
          <xdr:cNvPr id="1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20" name="Shape 2" hidden="1"/>
        <xdr:cNvGrpSpPr/>
      </xdr:nvGrpSpPr>
      <xdr:grpSpPr>
        <a:xfrm>
          <a:off x="8084820" y="8793480"/>
          <a:ext cx="38100" cy="0"/>
          <a:chOff x="5347335" y="7932420"/>
          <a:chExt cx="38100" cy="0"/>
        </a:xfrm>
      </xdr:grpSpPr>
      <xdr:cxnSp macro="">
        <xdr:nvCxnSpPr>
          <xdr:cNvPr id="2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22" name="Shape 2" hidden="1"/>
        <xdr:cNvGrpSpPr/>
      </xdr:nvGrpSpPr>
      <xdr:grpSpPr>
        <a:xfrm>
          <a:off x="8084820" y="9113520"/>
          <a:ext cx="38100" cy="0"/>
          <a:chOff x="6993255" y="8252460"/>
          <a:chExt cx="38100" cy="0"/>
        </a:xfrm>
      </xdr:grpSpPr>
      <xdr:cxnSp macro="">
        <xdr:nvCxnSpPr>
          <xdr:cNvPr id="2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24" name="Shape 2" hidden="1"/>
        <xdr:cNvGrpSpPr/>
      </xdr:nvGrpSpPr>
      <xdr:grpSpPr>
        <a:xfrm>
          <a:off x="8084820" y="9113520"/>
          <a:ext cx="38100" cy="0"/>
          <a:chOff x="5347335" y="8252460"/>
          <a:chExt cx="38100" cy="0"/>
        </a:xfrm>
      </xdr:grpSpPr>
      <xdr:cxnSp macro="">
        <xdr:nvCxnSpPr>
          <xdr:cNvPr id="2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9</xdr:col>
      <xdr:colOff>15240</xdr:colOff>
      <xdr:row>4</xdr:row>
      <xdr:rowOff>74754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0"/>
          <a:ext cx="9418320" cy="981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47</xdr:row>
      <xdr:rowOff>0</xdr:rowOff>
    </xdr:from>
    <xdr:ext cx="38100" cy="0"/>
    <xdr:grpSp>
      <xdr:nvGrpSpPr>
        <xdr:cNvPr id="2" name="Shape 2" hidden="1"/>
        <xdr:cNvGrpSpPr/>
      </xdr:nvGrpSpPr>
      <xdr:grpSpPr>
        <a:xfrm>
          <a:off x="8084820" y="8488680"/>
          <a:ext cx="38100" cy="0"/>
          <a:chOff x="6993255" y="757428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47</xdr:row>
      <xdr:rowOff>0</xdr:rowOff>
    </xdr:from>
    <xdr:ext cx="38100" cy="0"/>
    <xdr:grpSp>
      <xdr:nvGrpSpPr>
        <xdr:cNvPr id="4" name="Shape 2" hidden="1"/>
        <xdr:cNvGrpSpPr/>
      </xdr:nvGrpSpPr>
      <xdr:grpSpPr>
        <a:xfrm>
          <a:off x="8084820" y="8488680"/>
          <a:ext cx="38100" cy="0"/>
          <a:chOff x="5347335" y="7574280"/>
          <a:chExt cx="38100" cy="0"/>
        </a:xfrm>
      </xdr:grpSpPr>
      <xdr:cxnSp macro="">
        <xdr:nvCxnSpPr>
          <xdr:cNvPr id="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6" name="Shape 2" hidden="1"/>
        <xdr:cNvGrpSpPr/>
      </xdr:nvGrpSpPr>
      <xdr:grpSpPr>
        <a:xfrm>
          <a:off x="8084820" y="8801100"/>
          <a:ext cx="38100" cy="0"/>
          <a:chOff x="6993255" y="7886700"/>
          <a:chExt cx="38100" cy="0"/>
        </a:xfrm>
      </xdr:grpSpPr>
      <xdr:cxnSp macro="">
        <xdr:nvCxnSpPr>
          <xdr:cNvPr id="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8" name="Shape 2" hidden="1"/>
        <xdr:cNvGrpSpPr/>
      </xdr:nvGrpSpPr>
      <xdr:grpSpPr>
        <a:xfrm>
          <a:off x="8084820" y="8801100"/>
          <a:ext cx="38100" cy="0"/>
          <a:chOff x="5347335" y="7886700"/>
          <a:chExt cx="38100" cy="0"/>
        </a:xfrm>
      </xdr:grpSpPr>
      <xdr:cxnSp macro="">
        <xdr:nvCxnSpPr>
          <xdr:cNvPr id="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0" name="Shape 2" hidden="1"/>
        <xdr:cNvGrpSpPr/>
      </xdr:nvGrpSpPr>
      <xdr:grpSpPr>
        <a:xfrm>
          <a:off x="8084820" y="8801100"/>
          <a:ext cx="38100" cy="0"/>
          <a:chOff x="6993255" y="7886700"/>
          <a:chExt cx="38100" cy="0"/>
        </a:xfrm>
      </xdr:grpSpPr>
      <xdr:cxnSp macro="">
        <xdr:nvCxnSpPr>
          <xdr:cNvPr id="1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12" name="Shape 2" hidden="1"/>
        <xdr:cNvGrpSpPr/>
      </xdr:nvGrpSpPr>
      <xdr:grpSpPr>
        <a:xfrm>
          <a:off x="8084820" y="8801100"/>
          <a:ext cx="38100" cy="0"/>
          <a:chOff x="5347335" y="7886700"/>
          <a:chExt cx="38100" cy="0"/>
        </a:xfrm>
      </xdr:grpSpPr>
      <xdr:cxnSp macro="">
        <xdr:nvCxnSpPr>
          <xdr:cNvPr id="1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4" name="Shape 2" hidden="1"/>
        <xdr:cNvGrpSpPr/>
      </xdr:nvGrpSpPr>
      <xdr:grpSpPr>
        <a:xfrm>
          <a:off x="8084820" y="8801100"/>
          <a:ext cx="38100" cy="0"/>
          <a:chOff x="6993255" y="7886700"/>
          <a:chExt cx="38100" cy="0"/>
        </a:xfrm>
      </xdr:grpSpPr>
      <xdr:cxnSp macro="">
        <xdr:nvCxnSpPr>
          <xdr:cNvPr id="1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16" name="Shape 2" hidden="1"/>
        <xdr:cNvGrpSpPr/>
      </xdr:nvGrpSpPr>
      <xdr:grpSpPr>
        <a:xfrm>
          <a:off x="8084820" y="8801100"/>
          <a:ext cx="38100" cy="0"/>
          <a:chOff x="5347335" y="7886700"/>
          <a:chExt cx="38100" cy="0"/>
        </a:xfrm>
      </xdr:grpSpPr>
      <xdr:cxnSp macro="">
        <xdr:nvCxnSpPr>
          <xdr:cNvPr id="1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8" name="Shape 2" hidden="1"/>
        <xdr:cNvGrpSpPr/>
      </xdr:nvGrpSpPr>
      <xdr:grpSpPr>
        <a:xfrm>
          <a:off x="8084820" y="9121140"/>
          <a:ext cx="38100" cy="0"/>
          <a:chOff x="6993255" y="8206740"/>
          <a:chExt cx="38100" cy="0"/>
        </a:xfrm>
      </xdr:grpSpPr>
      <xdr:cxnSp macro="">
        <xdr:nvCxnSpPr>
          <xdr:cNvPr id="1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20" name="Shape 2" hidden="1"/>
        <xdr:cNvGrpSpPr/>
      </xdr:nvGrpSpPr>
      <xdr:grpSpPr>
        <a:xfrm>
          <a:off x="8084820" y="9121140"/>
          <a:ext cx="38100" cy="0"/>
          <a:chOff x="5347335" y="8206740"/>
          <a:chExt cx="38100" cy="0"/>
        </a:xfrm>
      </xdr:grpSpPr>
      <xdr:cxnSp macro="">
        <xdr:nvCxnSpPr>
          <xdr:cNvPr id="2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9</xdr:col>
      <xdr:colOff>15240</xdr:colOff>
      <xdr:row>4</xdr:row>
      <xdr:rowOff>74754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0"/>
          <a:ext cx="9418320" cy="9815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47</xdr:row>
      <xdr:rowOff>0</xdr:rowOff>
    </xdr:from>
    <xdr:ext cx="38100" cy="0"/>
    <xdr:grpSp>
      <xdr:nvGrpSpPr>
        <xdr:cNvPr id="2" name="Shape 2" hidden="1"/>
        <xdr:cNvGrpSpPr/>
      </xdr:nvGrpSpPr>
      <xdr:grpSpPr>
        <a:xfrm>
          <a:off x="8084820" y="8488680"/>
          <a:ext cx="38100" cy="0"/>
          <a:chOff x="6993255" y="757428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47</xdr:row>
      <xdr:rowOff>0</xdr:rowOff>
    </xdr:from>
    <xdr:ext cx="38100" cy="0"/>
    <xdr:grpSp>
      <xdr:nvGrpSpPr>
        <xdr:cNvPr id="4" name="Shape 2" hidden="1"/>
        <xdr:cNvGrpSpPr/>
      </xdr:nvGrpSpPr>
      <xdr:grpSpPr>
        <a:xfrm>
          <a:off x="8084820" y="8488680"/>
          <a:ext cx="38100" cy="0"/>
          <a:chOff x="5347335" y="7574280"/>
          <a:chExt cx="38100" cy="0"/>
        </a:xfrm>
      </xdr:grpSpPr>
      <xdr:cxnSp macro="">
        <xdr:nvCxnSpPr>
          <xdr:cNvPr id="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47</xdr:row>
      <xdr:rowOff>0</xdr:rowOff>
    </xdr:from>
    <xdr:ext cx="38100" cy="0"/>
    <xdr:grpSp>
      <xdr:nvGrpSpPr>
        <xdr:cNvPr id="6" name="Shape 2" hidden="1"/>
        <xdr:cNvGrpSpPr/>
      </xdr:nvGrpSpPr>
      <xdr:grpSpPr>
        <a:xfrm>
          <a:off x="8084820" y="8488680"/>
          <a:ext cx="38100" cy="0"/>
          <a:chOff x="6993255" y="7574280"/>
          <a:chExt cx="38100" cy="0"/>
        </a:xfrm>
      </xdr:grpSpPr>
      <xdr:cxnSp macro="">
        <xdr:nvCxnSpPr>
          <xdr:cNvPr id="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47</xdr:row>
      <xdr:rowOff>0</xdr:rowOff>
    </xdr:from>
    <xdr:ext cx="38100" cy="0"/>
    <xdr:grpSp>
      <xdr:nvGrpSpPr>
        <xdr:cNvPr id="8" name="Shape 2" hidden="1"/>
        <xdr:cNvGrpSpPr/>
      </xdr:nvGrpSpPr>
      <xdr:grpSpPr>
        <a:xfrm>
          <a:off x="8084820" y="8488680"/>
          <a:ext cx="38100" cy="0"/>
          <a:chOff x="5347335" y="7574280"/>
          <a:chExt cx="38100" cy="0"/>
        </a:xfrm>
      </xdr:grpSpPr>
      <xdr:cxnSp macro="">
        <xdr:nvCxnSpPr>
          <xdr:cNvPr id="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0" name="Shape 2" hidden="1"/>
        <xdr:cNvGrpSpPr/>
      </xdr:nvGrpSpPr>
      <xdr:grpSpPr>
        <a:xfrm>
          <a:off x="8084820" y="8801100"/>
          <a:ext cx="38100" cy="0"/>
          <a:chOff x="6993255" y="7886700"/>
          <a:chExt cx="38100" cy="0"/>
        </a:xfrm>
      </xdr:grpSpPr>
      <xdr:cxnSp macro="">
        <xdr:nvCxnSpPr>
          <xdr:cNvPr id="1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12" name="Shape 2" hidden="1"/>
        <xdr:cNvGrpSpPr/>
      </xdr:nvGrpSpPr>
      <xdr:grpSpPr>
        <a:xfrm>
          <a:off x="8084820" y="8801100"/>
          <a:ext cx="38100" cy="0"/>
          <a:chOff x="5347335" y="7886700"/>
          <a:chExt cx="38100" cy="0"/>
        </a:xfrm>
      </xdr:grpSpPr>
      <xdr:cxnSp macro="">
        <xdr:nvCxnSpPr>
          <xdr:cNvPr id="1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4" name="Shape 2" hidden="1"/>
        <xdr:cNvGrpSpPr/>
      </xdr:nvGrpSpPr>
      <xdr:grpSpPr>
        <a:xfrm>
          <a:off x="8084820" y="8801100"/>
          <a:ext cx="38100" cy="0"/>
          <a:chOff x="6993255" y="7886700"/>
          <a:chExt cx="38100" cy="0"/>
        </a:xfrm>
      </xdr:grpSpPr>
      <xdr:cxnSp macro="">
        <xdr:nvCxnSpPr>
          <xdr:cNvPr id="1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16" name="Shape 2" hidden="1"/>
        <xdr:cNvGrpSpPr/>
      </xdr:nvGrpSpPr>
      <xdr:grpSpPr>
        <a:xfrm>
          <a:off x="8084820" y="8801100"/>
          <a:ext cx="38100" cy="0"/>
          <a:chOff x="5347335" y="7886700"/>
          <a:chExt cx="38100" cy="0"/>
        </a:xfrm>
      </xdr:grpSpPr>
      <xdr:cxnSp macro="">
        <xdr:nvCxnSpPr>
          <xdr:cNvPr id="1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8" name="Shape 2" hidden="1"/>
        <xdr:cNvGrpSpPr/>
      </xdr:nvGrpSpPr>
      <xdr:grpSpPr>
        <a:xfrm>
          <a:off x="8084820" y="8801100"/>
          <a:ext cx="38100" cy="0"/>
          <a:chOff x="6993255" y="7886700"/>
          <a:chExt cx="38100" cy="0"/>
        </a:xfrm>
      </xdr:grpSpPr>
      <xdr:cxnSp macro="">
        <xdr:nvCxnSpPr>
          <xdr:cNvPr id="1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20" name="Shape 2" hidden="1"/>
        <xdr:cNvGrpSpPr/>
      </xdr:nvGrpSpPr>
      <xdr:grpSpPr>
        <a:xfrm>
          <a:off x="8084820" y="8801100"/>
          <a:ext cx="38100" cy="0"/>
          <a:chOff x="5347335" y="7886700"/>
          <a:chExt cx="38100" cy="0"/>
        </a:xfrm>
      </xdr:grpSpPr>
      <xdr:cxnSp macro="">
        <xdr:nvCxnSpPr>
          <xdr:cNvPr id="2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22" name="Shape 2" hidden="1"/>
        <xdr:cNvGrpSpPr/>
      </xdr:nvGrpSpPr>
      <xdr:grpSpPr>
        <a:xfrm>
          <a:off x="8084820" y="9121140"/>
          <a:ext cx="38100" cy="0"/>
          <a:chOff x="6993255" y="8206740"/>
          <a:chExt cx="38100" cy="0"/>
        </a:xfrm>
      </xdr:grpSpPr>
      <xdr:cxnSp macro="">
        <xdr:nvCxnSpPr>
          <xdr:cNvPr id="2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24" name="Shape 2" hidden="1"/>
        <xdr:cNvGrpSpPr/>
      </xdr:nvGrpSpPr>
      <xdr:grpSpPr>
        <a:xfrm>
          <a:off x="8084820" y="9121140"/>
          <a:ext cx="38100" cy="0"/>
          <a:chOff x="5347335" y="8206740"/>
          <a:chExt cx="38100" cy="0"/>
        </a:xfrm>
      </xdr:grpSpPr>
      <xdr:cxnSp macro="">
        <xdr:nvCxnSpPr>
          <xdr:cNvPr id="2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9</xdr:col>
      <xdr:colOff>22860</xdr:colOff>
      <xdr:row>4</xdr:row>
      <xdr:rowOff>75548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0"/>
          <a:ext cx="9425940" cy="982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49</xdr:row>
      <xdr:rowOff>0</xdr:rowOff>
    </xdr:from>
    <xdr:ext cx="38100" cy="0"/>
    <xdr:grpSp>
      <xdr:nvGrpSpPr>
        <xdr:cNvPr id="2" name="Shape 2" hidden="1"/>
        <xdr:cNvGrpSpPr/>
      </xdr:nvGrpSpPr>
      <xdr:grpSpPr>
        <a:xfrm>
          <a:off x="8084820" y="9029700"/>
          <a:ext cx="38100" cy="0"/>
          <a:chOff x="6993255" y="810006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4" name="Shape 2" hidden="1"/>
        <xdr:cNvGrpSpPr/>
      </xdr:nvGrpSpPr>
      <xdr:grpSpPr>
        <a:xfrm>
          <a:off x="8084820" y="9029700"/>
          <a:ext cx="38100" cy="0"/>
          <a:chOff x="5347335" y="8100060"/>
          <a:chExt cx="38100" cy="0"/>
        </a:xfrm>
      </xdr:grpSpPr>
      <xdr:cxnSp macro="">
        <xdr:nvCxnSpPr>
          <xdr:cNvPr id="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49</xdr:row>
      <xdr:rowOff>0</xdr:rowOff>
    </xdr:from>
    <xdr:ext cx="38100" cy="0"/>
    <xdr:grpSp>
      <xdr:nvGrpSpPr>
        <xdr:cNvPr id="6" name="Shape 2" hidden="1"/>
        <xdr:cNvGrpSpPr/>
      </xdr:nvGrpSpPr>
      <xdr:grpSpPr>
        <a:xfrm>
          <a:off x="8084820" y="9029700"/>
          <a:ext cx="38100" cy="0"/>
          <a:chOff x="6993255" y="8100060"/>
          <a:chExt cx="38100" cy="0"/>
        </a:xfrm>
      </xdr:grpSpPr>
      <xdr:cxnSp macro="">
        <xdr:nvCxnSpPr>
          <xdr:cNvPr id="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8" name="Shape 2" hidden="1"/>
        <xdr:cNvGrpSpPr/>
      </xdr:nvGrpSpPr>
      <xdr:grpSpPr>
        <a:xfrm>
          <a:off x="8084820" y="9029700"/>
          <a:ext cx="38100" cy="0"/>
          <a:chOff x="5347335" y="8100060"/>
          <a:chExt cx="38100" cy="0"/>
        </a:xfrm>
      </xdr:grpSpPr>
      <xdr:cxnSp macro="">
        <xdr:nvCxnSpPr>
          <xdr:cNvPr id="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0" name="Shape 2" hidden="1"/>
        <xdr:cNvGrpSpPr/>
      </xdr:nvGrpSpPr>
      <xdr:grpSpPr>
        <a:xfrm>
          <a:off x="8084820" y="9342120"/>
          <a:ext cx="38100" cy="0"/>
          <a:chOff x="6993255" y="8412480"/>
          <a:chExt cx="38100" cy="0"/>
        </a:xfrm>
      </xdr:grpSpPr>
      <xdr:cxnSp macro="">
        <xdr:nvCxnSpPr>
          <xdr:cNvPr id="1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12" name="Shape 2" hidden="1"/>
        <xdr:cNvGrpSpPr/>
      </xdr:nvGrpSpPr>
      <xdr:grpSpPr>
        <a:xfrm>
          <a:off x="8084820" y="9342120"/>
          <a:ext cx="38100" cy="0"/>
          <a:chOff x="5347335" y="8412480"/>
          <a:chExt cx="38100" cy="0"/>
        </a:xfrm>
      </xdr:grpSpPr>
      <xdr:cxnSp macro="">
        <xdr:nvCxnSpPr>
          <xdr:cNvPr id="1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4" name="Shape 2" hidden="1"/>
        <xdr:cNvGrpSpPr/>
      </xdr:nvGrpSpPr>
      <xdr:grpSpPr>
        <a:xfrm>
          <a:off x="8084820" y="9342120"/>
          <a:ext cx="38100" cy="0"/>
          <a:chOff x="6993255" y="8412480"/>
          <a:chExt cx="38100" cy="0"/>
        </a:xfrm>
      </xdr:grpSpPr>
      <xdr:cxnSp macro="">
        <xdr:nvCxnSpPr>
          <xdr:cNvPr id="1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16" name="Shape 2" hidden="1"/>
        <xdr:cNvGrpSpPr/>
      </xdr:nvGrpSpPr>
      <xdr:grpSpPr>
        <a:xfrm>
          <a:off x="8084820" y="9342120"/>
          <a:ext cx="38100" cy="0"/>
          <a:chOff x="5347335" y="8412480"/>
          <a:chExt cx="38100" cy="0"/>
        </a:xfrm>
      </xdr:grpSpPr>
      <xdr:cxnSp macro="">
        <xdr:nvCxnSpPr>
          <xdr:cNvPr id="1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8" name="Shape 2" hidden="1"/>
        <xdr:cNvGrpSpPr/>
      </xdr:nvGrpSpPr>
      <xdr:grpSpPr>
        <a:xfrm>
          <a:off x="8084820" y="9342120"/>
          <a:ext cx="38100" cy="0"/>
          <a:chOff x="6993255" y="8412480"/>
          <a:chExt cx="38100" cy="0"/>
        </a:xfrm>
      </xdr:grpSpPr>
      <xdr:cxnSp macro="">
        <xdr:nvCxnSpPr>
          <xdr:cNvPr id="1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20" name="Shape 2" hidden="1"/>
        <xdr:cNvGrpSpPr/>
      </xdr:nvGrpSpPr>
      <xdr:grpSpPr>
        <a:xfrm>
          <a:off x="8084820" y="9342120"/>
          <a:ext cx="38100" cy="0"/>
          <a:chOff x="5347335" y="8412480"/>
          <a:chExt cx="38100" cy="0"/>
        </a:xfrm>
      </xdr:grpSpPr>
      <xdr:cxnSp macro="">
        <xdr:nvCxnSpPr>
          <xdr:cNvPr id="2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52</xdr:row>
      <xdr:rowOff>0</xdr:rowOff>
    </xdr:from>
    <xdr:ext cx="38100" cy="0"/>
    <xdr:grpSp>
      <xdr:nvGrpSpPr>
        <xdr:cNvPr id="22" name="Shape 2" hidden="1"/>
        <xdr:cNvGrpSpPr/>
      </xdr:nvGrpSpPr>
      <xdr:grpSpPr>
        <a:xfrm>
          <a:off x="8084820" y="9669780"/>
          <a:ext cx="38100" cy="0"/>
          <a:chOff x="6993255" y="8732520"/>
          <a:chExt cx="38100" cy="0"/>
        </a:xfrm>
      </xdr:grpSpPr>
      <xdr:cxnSp macro="">
        <xdr:nvCxnSpPr>
          <xdr:cNvPr id="2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52</xdr:row>
      <xdr:rowOff>0</xdr:rowOff>
    </xdr:from>
    <xdr:ext cx="38100" cy="0"/>
    <xdr:grpSp>
      <xdr:nvGrpSpPr>
        <xdr:cNvPr id="24" name="Shape 2" hidden="1"/>
        <xdr:cNvGrpSpPr/>
      </xdr:nvGrpSpPr>
      <xdr:grpSpPr>
        <a:xfrm>
          <a:off x="8084820" y="9669780"/>
          <a:ext cx="38100" cy="0"/>
          <a:chOff x="5347335" y="8732520"/>
          <a:chExt cx="38100" cy="0"/>
        </a:xfrm>
      </xdr:grpSpPr>
      <xdr:cxnSp macro="">
        <xdr:nvCxnSpPr>
          <xdr:cNvPr id="2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49</xdr:row>
      <xdr:rowOff>0</xdr:rowOff>
    </xdr:from>
    <xdr:ext cx="38100" cy="0"/>
    <xdr:grpSp>
      <xdr:nvGrpSpPr>
        <xdr:cNvPr id="26" name="Shape 2" hidden="1"/>
        <xdr:cNvGrpSpPr/>
      </xdr:nvGrpSpPr>
      <xdr:grpSpPr>
        <a:xfrm>
          <a:off x="8084820" y="9029700"/>
          <a:ext cx="38100" cy="0"/>
          <a:chOff x="6993255" y="8100060"/>
          <a:chExt cx="38100" cy="0"/>
        </a:xfrm>
      </xdr:grpSpPr>
      <xdr:cxnSp macro="">
        <xdr:nvCxnSpPr>
          <xdr:cNvPr id="2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28" name="Shape 2" hidden="1"/>
        <xdr:cNvGrpSpPr/>
      </xdr:nvGrpSpPr>
      <xdr:grpSpPr>
        <a:xfrm>
          <a:off x="8084820" y="9029700"/>
          <a:ext cx="38100" cy="0"/>
          <a:chOff x="5347335" y="8100060"/>
          <a:chExt cx="38100" cy="0"/>
        </a:xfrm>
      </xdr:grpSpPr>
      <xdr:cxnSp macro="">
        <xdr:nvCxnSpPr>
          <xdr:cNvPr id="2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49</xdr:row>
      <xdr:rowOff>0</xdr:rowOff>
    </xdr:from>
    <xdr:ext cx="38100" cy="0"/>
    <xdr:grpSp>
      <xdr:nvGrpSpPr>
        <xdr:cNvPr id="30" name="Shape 2" hidden="1"/>
        <xdr:cNvGrpSpPr/>
      </xdr:nvGrpSpPr>
      <xdr:grpSpPr>
        <a:xfrm>
          <a:off x="8084820" y="9029700"/>
          <a:ext cx="38100" cy="0"/>
          <a:chOff x="6993255" y="8100060"/>
          <a:chExt cx="38100" cy="0"/>
        </a:xfrm>
      </xdr:grpSpPr>
      <xdr:cxnSp macro="">
        <xdr:nvCxnSpPr>
          <xdr:cNvPr id="3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32" name="Shape 2" hidden="1"/>
        <xdr:cNvGrpSpPr/>
      </xdr:nvGrpSpPr>
      <xdr:grpSpPr>
        <a:xfrm>
          <a:off x="8084820" y="9029700"/>
          <a:ext cx="38100" cy="0"/>
          <a:chOff x="5347335" y="8100060"/>
          <a:chExt cx="38100" cy="0"/>
        </a:xfrm>
      </xdr:grpSpPr>
      <xdr:cxnSp macro="">
        <xdr:nvCxnSpPr>
          <xdr:cNvPr id="3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9</xdr:col>
      <xdr:colOff>30480</xdr:colOff>
      <xdr:row>4</xdr:row>
      <xdr:rowOff>76342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0"/>
          <a:ext cx="9433560" cy="9831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49</xdr:row>
      <xdr:rowOff>0</xdr:rowOff>
    </xdr:from>
    <xdr:ext cx="38100" cy="0"/>
    <xdr:grpSp>
      <xdr:nvGrpSpPr>
        <xdr:cNvPr id="2" name="Shape 2" hidden="1"/>
        <xdr:cNvGrpSpPr/>
      </xdr:nvGrpSpPr>
      <xdr:grpSpPr>
        <a:xfrm>
          <a:off x="8084820" y="9029700"/>
          <a:ext cx="38100" cy="0"/>
          <a:chOff x="6993255" y="810006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4" name="Shape 2" hidden="1"/>
        <xdr:cNvGrpSpPr/>
      </xdr:nvGrpSpPr>
      <xdr:grpSpPr>
        <a:xfrm>
          <a:off x="8084820" y="9029700"/>
          <a:ext cx="38100" cy="0"/>
          <a:chOff x="5347335" y="8100060"/>
          <a:chExt cx="38100" cy="0"/>
        </a:xfrm>
      </xdr:grpSpPr>
      <xdr:cxnSp macro="">
        <xdr:nvCxnSpPr>
          <xdr:cNvPr id="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49</xdr:row>
      <xdr:rowOff>0</xdr:rowOff>
    </xdr:from>
    <xdr:ext cx="38100" cy="0"/>
    <xdr:grpSp>
      <xdr:nvGrpSpPr>
        <xdr:cNvPr id="6" name="Shape 2" hidden="1"/>
        <xdr:cNvGrpSpPr/>
      </xdr:nvGrpSpPr>
      <xdr:grpSpPr>
        <a:xfrm>
          <a:off x="8084820" y="9029700"/>
          <a:ext cx="38100" cy="0"/>
          <a:chOff x="6993255" y="8100060"/>
          <a:chExt cx="38100" cy="0"/>
        </a:xfrm>
      </xdr:grpSpPr>
      <xdr:cxnSp macro="">
        <xdr:nvCxnSpPr>
          <xdr:cNvPr id="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8" name="Shape 2" hidden="1"/>
        <xdr:cNvGrpSpPr/>
      </xdr:nvGrpSpPr>
      <xdr:grpSpPr>
        <a:xfrm>
          <a:off x="8084820" y="9029700"/>
          <a:ext cx="38100" cy="0"/>
          <a:chOff x="5347335" y="8100060"/>
          <a:chExt cx="38100" cy="0"/>
        </a:xfrm>
      </xdr:grpSpPr>
      <xdr:cxnSp macro="">
        <xdr:nvCxnSpPr>
          <xdr:cNvPr id="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0" name="Shape 2" hidden="1"/>
        <xdr:cNvGrpSpPr/>
      </xdr:nvGrpSpPr>
      <xdr:grpSpPr>
        <a:xfrm>
          <a:off x="8084820" y="9342120"/>
          <a:ext cx="38100" cy="0"/>
          <a:chOff x="6993255" y="8412480"/>
          <a:chExt cx="38100" cy="0"/>
        </a:xfrm>
      </xdr:grpSpPr>
      <xdr:cxnSp macro="">
        <xdr:nvCxnSpPr>
          <xdr:cNvPr id="1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12" name="Shape 2" hidden="1"/>
        <xdr:cNvGrpSpPr/>
      </xdr:nvGrpSpPr>
      <xdr:grpSpPr>
        <a:xfrm>
          <a:off x="8084820" y="9342120"/>
          <a:ext cx="38100" cy="0"/>
          <a:chOff x="5347335" y="8412480"/>
          <a:chExt cx="38100" cy="0"/>
        </a:xfrm>
      </xdr:grpSpPr>
      <xdr:cxnSp macro="">
        <xdr:nvCxnSpPr>
          <xdr:cNvPr id="1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4" name="Shape 2" hidden="1"/>
        <xdr:cNvGrpSpPr/>
      </xdr:nvGrpSpPr>
      <xdr:grpSpPr>
        <a:xfrm>
          <a:off x="8084820" y="9342120"/>
          <a:ext cx="38100" cy="0"/>
          <a:chOff x="6993255" y="8412480"/>
          <a:chExt cx="38100" cy="0"/>
        </a:xfrm>
      </xdr:grpSpPr>
      <xdr:cxnSp macro="">
        <xdr:nvCxnSpPr>
          <xdr:cNvPr id="1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16" name="Shape 2" hidden="1"/>
        <xdr:cNvGrpSpPr/>
      </xdr:nvGrpSpPr>
      <xdr:grpSpPr>
        <a:xfrm>
          <a:off x="8084820" y="9342120"/>
          <a:ext cx="38100" cy="0"/>
          <a:chOff x="5347335" y="8412480"/>
          <a:chExt cx="38100" cy="0"/>
        </a:xfrm>
      </xdr:grpSpPr>
      <xdr:cxnSp macro="">
        <xdr:nvCxnSpPr>
          <xdr:cNvPr id="1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8" name="Shape 2" hidden="1"/>
        <xdr:cNvGrpSpPr/>
      </xdr:nvGrpSpPr>
      <xdr:grpSpPr>
        <a:xfrm>
          <a:off x="8084820" y="9342120"/>
          <a:ext cx="38100" cy="0"/>
          <a:chOff x="6993255" y="8412480"/>
          <a:chExt cx="38100" cy="0"/>
        </a:xfrm>
      </xdr:grpSpPr>
      <xdr:cxnSp macro="">
        <xdr:nvCxnSpPr>
          <xdr:cNvPr id="1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20" name="Shape 2" hidden="1"/>
        <xdr:cNvGrpSpPr/>
      </xdr:nvGrpSpPr>
      <xdr:grpSpPr>
        <a:xfrm>
          <a:off x="8084820" y="9342120"/>
          <a:ext cx="38100" cy="0"/>
          <a:chOff x="5347335" y="8412480"/>
          <a:chExt cx="38100" cy="0"/>
        </a:xfrm>
      </xdr:grpSpPr>
      <xdr:cxnSp macro="">
        <xdr:nvCxnSpPr>
          <xdr:cNvPr id="2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52</xdr:row>
      <xdr:rowOff>0</xdr:rowOff>
    </xdr:from>
    <xdr:ext cx="38100" cy="0"/>
    <xdr:grpSp>
      <xdr:nvGrpSpPr>
        <xdr:cNvPr id="22" name="Shape 2" hidden="1"/>
        <xdr:cNvGrpSpPr/>
      </xdr:nvGrpSpPr>
      <xdr:grpSpPr>
        <a:xfrm>
          <a:off x="8084820" y="9669780"/>
          <a:ext cx="38100" cy="0"/>
          <a:chOff x="6993255" y="8732520"/>
          <a:chExt cx="38100" cy="0"/>
        </a:xfrm>
      </xdr:grpSpPr>
      <xdr:cxnSp macro="">
        <xdr:nvCxnSpPr>
          <xdr:cNvPr id="2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52</xdr:row>
      <xdr:rowOff>0</xdr:rowOff>
    </xdr:from>
    <xdr:ext cx="38100" cy="0"/>
    <xdr:grpSp>
      <xdr:nvGrpSpPr>
        <xdr:cNvPr id="24" name="Shape 2" hidden="1"/>
        <xdr:cNvGrpSpPr/>
      </xdr:nvGrpSpPr>
      <xdr:grpSpPr>
        <a:xfrm>
          <a:off x="8084820" y="9669780"/>
          <a:ext cx="38100" cy="0"/>
          <a:chOff x="5347335" y="8732520"/>
          <a:chExt cx="38100" cy="0"/>
        </a:xfrm>
      </xdr:grpSpPr>
      <xdr:cxnSp macro="">
        <xdr:nvCxnSpPr>
          <xdr:cNvPr id="2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49</xdr:row>
      <xdr:rowOff>0</xdr:rowOff>
    </xdr:from>
    <xdr:ext cx="38100" cy="0"/>
    <xdr:grpSp>
      <xdr:nvGrpSpPr>
        <xdr:cNvPr id="26" name="Shape 2" hidden="1"/>
        <xdr:cNvGrpSpPr/>
      </xdr:nvGrpSpPr>
      <xdr:grpSpPr>
        <a:xfrm>
          <a:off x="8084820" y="9029700"/>
          <a:ext cx="38100" cy="0"/>
          <a:chOff x="6993255" y="8100060"/>
          <a:chExt cx="38100" cy="0"/>
        </a:xfrm>
      </xdr:grpSpPr>
      <xdr:cxnSp macro="">
        <xdr:nvCxnSpPr>
          <xdr:cNvPr id="2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28" name="Shape 2" hidden="1"/>
        <xdr:cNvGrpSpPr/>
      </xdr:nvGrpSpPr>
      <xdr:grpSpPr>
        <a:xfrm>
          <a:off x="8084820" y="9029700"/>
          <a:ext cx="38100" cy="0"/>
          <a:chOff x="5347335" y="8100060"/>
          <a:chExt cx="38100" cy="0"/>
        </a:xfrm>
      </xdr:grpSpPr>
      <xdr:cxnSp macro="">
        <xdr:nvCxnSpPr>
          <xdr:cNvPr id="2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49</xdr:row>
      <xdr:rowOff>0</xdr:rowOff>
    </xdr:from>
    <xdr:ext cx="38100" cy="0"/>
    <xdr:grpSp>
      <xdr:nvGrpSpPr>
        <xdr:cNvPr id="30" name="Shape 2" hidden="1"/>
        <xdr:cNvGrpSpPr/>
      </xdr:nvGrpSpPr>
      <xdr:grpSpPr>
        <a:xfrm>
          <a:off x="8084820" y="9029700"/>
          <a:ext cx="38100" cy="0"/>
          <a:chOff x="6993255" y="8100060"/>
          <a:chExt cx="38100" cy="0"/>
        </a:xfrm>
      </xdr:grpSpPr>
      <xdr:cxnSp macro="">
        <xdr:nvCxnSpPr>
          <xdr:cNvPr id="3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32" name="Shape 2" hidden="1"/>
        <xdr:cNvGrpSpPr/>
      </xdr:nvGrpSpPr>
      <xdr:grpSpPr>
        <a:xfrm>
          <a:off x="8084820" y="9029700"/>
          <a:ext cx="38100" cy="0"/>
          <a:chOff x="5347335" y="8100060"/>
          <a:chExt cx="38100" cy="0"/>
        </a:xfrm>
      </xdr:grpSpPr>
      <xdr:cxnSp macro="">
        <xdr:nvCxnSpPr>
          <xdr:cNvPr id="3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9</xdr:col>
      <xdr:colOff>15240</xdr:colOff>
      <xdr:row>4</xdr:row>
      <xdr:rowOff>74754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0"/>
          <a:ext cx="9418320" cy="9815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47</xdr:row>
      <xdr:rowOff>0</xdr:rowOff>
    </xdr:from>
    <xdr:ext cx="38100" cy="0"/>
    <xdr:grpSp>
      <xdr:nvGrpSpPr>
        <xdr:cNvPr id="2" name="Shape 2" hidden="1"/>
        <xdr:cNvGrpSpPr/>
      </xdr:nvGrpSpPr>
      <xdr:grpSpPr>
        <a:xfrm>
          <a:off x="8084820" y="8702040"/>
          <a:ext cx="38100" cy="0"/>
          <a:chOff x="6993255" y="772668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47</xdr:row>
      <xdr:rowOff>0</xdr:rowOff>
    </xdr:from>
    <xdr:ext cx="38100" cy="0"/>
    <xdr:grpSp>
      <xdr:nvGrpSpPr>
        <xdr:cNvPr id="4" name="Shape 2" hidden="1"/>
        <xdr:cNvGrpSpPr/>
      </xdr:nvGrpSpPr>
      <xdr:grpSpPr>
        <a:xfrm>
          <a:off x="8084820" y="8702040"/>
          <a:ext cx="38100" cy="0"/>
          <a:chOff x="5347335" y="7726680"/>
          <a:chExt cx="38100" cy="0"/>
        </a:xfrm>
      </xdr:grpSpPr>
      <xdr:cxnSp macro="">
        <xdr:nvCxnSpPr>
          <xdr:cNvPr id="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47</xdr:row>
      <xdr:rowOff>0</xdr:rowOff>
    </xdr:from>
    <xdr:ext cx="38100" cy="0"/>
    <xdr:grpSp>
      <xdr:nvGrpSpPr>
        <xdr:cNvPr id="6" name="Shape 2" hidden="1"/>
        <xdr:cNvGrpSpPr/>
      </xdr:nvGrpSpPr>
      <xdr:grpSpPr>
        <a:xfrm>
          <a:off x="8084820" y="8702040"/>
          <a:ext cx="38100" cy="0"/>
          <a:chOff x="6993255" y="7726680"/>
          <a:chExt cx="38100" cy="0"/>
        </a:xfrm>
      </xdr:grpSpPr>
      <xdr:cxnSp macro="">
        <xdr:nvCxnSpPr>
          <xdr:cNvPr id="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47</xdr:row>
      <xdr:rowOff>0</xdr:rowOff>
    </xdr:from>
    <xdr:ext cx="38100" cy="0"/>
    <xdr:grpSp>
      <xdr:nvGrpSpPr>
        <xdr:cNvPr id="8" name="Shape 2" hidden="1"/>
        <xdr:cNvGrpSpPr/>
      </xdr:nvGrpSpPr>
      <xdr:grpSpPr>
        <a:xfrm>
          <a:off x="8084820" y="8702040"/>
          <a:ext cx="38100" cy="0"/>
          <a:chOff x="5347335" y="7726680"/>
          <a:chExt cx="38100" cy="0"/>
        </a:xfrm>
      </xdr:grpSpPr>
      <xdr:cxnSp macro="">
        <xdr:nvCxnSpPr>
          <xdr:cNvPr id="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0" name="Shape 2" hidden="1"/>
        <xdr:cNvGrpSpPr/>
      </xdr:nvGrpSpPr>
      <xdr:grpSpPr>
        <a:xfrm>
          <a:off x="8084820" y="8869680"/>
          <a:ext cx="38100" cy="0"/>
          <a:chOff x="6993255" y="7917180"/>
          <a:chExt cx="38100" cy="0"/>
        </a:xfrm>
      </xdr:grpSpPr>
      <xdr:cxnSp macro="">
        <xdr:nvCxnSpPr>
          <xdr:cNvPr id="1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12" name="Shape 2" hidden="1"/>
        <xdr:cNvGrpSpPr/>
      </xdr:nvGrpSpPr>
      <xdr:grpSpPr>
        <a:xfrm>
          <a:off x="8084820" y="8869680"/>
          <a:ext cx="38100" cy="0"/>
          <a:chOff x="5347335" y="7917180"/>
          <a:chExt cx="38100" cy="0"/>
        </a:xfrm>
      </xdr:grpSpPr>
      <xdr:cxnSp macro="">
        <xdr:nvCxnSpPr>
          <xdr:cNvPr id="1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4" name="Shape 2" hidden="1"/>
        <xdr:cNvGrpSpPr/>
      </xdr:nvGrpSpPr>
      <xdr:grpSpPr>
        <a:xfrm>
          <a:off x="8084820" y="8869680"/>
          <a:ext cx="38100" cy="0"/>
          <a:chOff x="6993255" y="7917180"/>
          <a:chExt cx="38100" cy="0"/>
        </a:xfrm>
      </xdr:grpSpPr>
      <xdr:cxnSp macro="">
        <xdr:nvCxnSpPr>
          <xdr:cNvPr id="1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16" name="Shape 2" hidden="1"/>
        <xdr:cNvGrpSpPr/>
      </xdr:nvGrpSpPr>
      <xdr:grpSpPr>
        <a:xfrm>
          <a:off x="8084820" y="8869680"/>
          <a:ext cx="38100" cy="0"/>
          <a:chOff x="5347335" y="7917180"/>
          <a:chExt cx="38100" cy="0"/>
        </a:xfrm>
      </xdr:grpSpPr>
      <xdr:cxnSp macro="">
        <xdr:nvCxnSpPr>
          <xdr:cNvPr id="1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48</xdr:row>
      <xdr:rowOff>0</xdr:rowOff>
    </xdr:from>
    <xdr:ext cx="38100" cy="0"/>
    <xdr:grpSp>
      <xdr:nvGrpSpPr>
        <xdr:cNvPr id="18" name="Shape 2" hidden="1"/>
        <xdr:cNvGrpSpPr/>
      </xdr:nvGrpSpPr>
      <xdr:grpSpPr>
        <a:xfrm>
          <a:off x="8084820" y="8869680"/>
          <a:ext cx="38100" cy="0"/>
          <a:chOff x="6993255" y="7917180"/>
          <a:chExt cx="38100" cy="0"/>
        </a:xfrm>
      </xdr:grpSpPr>
      <xdr:cxnSp macro="">
        <xdr:nvCxnSpPr>
          <xdr:cNvPr id="1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48</xdr:row>
      <xdr:rowOff>0</xdr:rowOff>
    </xdr:from>
    <xdr:ext cx="38100" cy="0"/>
    <xdr:grpSp>
      <xdr:nvGrpSpPr>
        <xdr:cNvPr id="20" name="Shape 2" hidden="1"/>
        <xdr:cNvGrpSpPr/>
      </xdr:nvGrpSpPr>
      <xdr:grpSpPr>
        <a:xfrm>
          <a:off x="8084820" y="8869680"/>
          <a:ext cx="38100" cy="0"/>
          <a:chOff x="5347335" y="7917180"/>
          <a:chExt cx="38100" cy="0"/>
        </a:xfrm>
      </xdr:grpSpPr>
      <xdr:cxnSp macro="">
        <xdr:nvCxnSpPr>
          <xdr:cNvPr id="2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52</xdr:row>
      <xdr:rowOff>0</xdr:rowOff>
    </xdr:from>
    <xdr:ext cx="38100" cy="0"/>
    <xdr:grpSp>
      <xdr:nvGrpSpPr>
        <xdr:cNvPr id="22" name="Shape 2" hidden="1"/>
        <xdr:cNvGrpSpPr/>
      </xdr:nvGrpSpPr>
      <xdr:grpSpPr>
        <a:xfrm>
          <a:off x="8084820" y="9677400"/>
          <a:ext cx="38100" cy="0"/>
          <a:chOff x="6993255" y="8740140"/>
          <a:chExt cx="38100" cy="0"/>
        </a:xfrm>
      </xdr:grpSpPr>
      <xdr:cxnSp macro="">
        <xdr:nvCxnSpPr>
          <xdr:cNvPr id="2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52</xdr:row>
      <xdr:rowOff>0</xdr:rowOff>
    </xdr:from>
    <xdr:ext cx="38100" cy="0"/>
    <xdr:grpSp>
      <xdr:nvGrpSpPr>
        <xdr:cNvPr id="24" name="Shape 2" hidden="1"/>
        <xdr:cNvGrpSpPr/>
      </xdr:nvGrpSpPr>
      <xdr:grpSpPr>
        <a:xfrm>
          <a:off x="8084820" y="9677400"/>
          <a:ext cx="38100" cy="0"/>
          <a:chOff x="5347335" y="8740140"/>
          <a:chExt cx="38100" cy="0"/>
        </a:xfrm>
      </xdr:grpSpPr>
      <xdr:cxnSp macro="">
        <xdr:nvCxnSpPr>
          <xdr:cNvPr id="2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49</xdr:row>
      <xdr:rowOff>0</xdr:rowOff>
    </xdr:from>
    <xdr:ext cx="38100" cy="0"/>
    <xdr:grpSp>
      <xdr:nvGrpSpPr>
        <xdr:cNvPr id="26" name="Shape 2" hidden="1"/>
        <xdr:cNvGrpSpPr/>
      </xdr:nvGrpSpPr>
      <xdr:grpSpPr>
        <a:xfrm>
          <a:off x="8084820" y="9037320"/>
          <a:ext cx="38100" cy="0"/>
          <a:chOff x="6993255" y="8107680"/>
          <a:chExt cx="38100" cy="0"/>
        </a:xfrm>
      </xdr:grpSpPr>
      <xdr:cxnSp macro="">
        <xdr:nvCxnSpPr>
          <xdr:cNvPr id="2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28" name="Shape 2" hidden="1"/>
        <xdr:cNvGrpSpPr/>
      </xdr:nvGrpSpPr>
      <xdr:grpSpPr>
        <a:xfrm>
          <a:off x="8084820" y="9037320"/>
          <a:ext cx="38100" cy="0"/>
          <a:chOff x="5347335" y="8107680"/>
          <a:chExt cx="38100" cy="0"/>
        </a:xfrm>
      </xdr:grpSpPr>
      <xdr:cxnSp macro="">
        <xdr:nvCxnSpPr>
          <xdr:cNvPr id="2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49</xdr:row>
      <xdr:rowOff>0</xdr:rowOff>
    </xdr:from>
    <xdr:ext cx="38100" cy="0"/>
    <xdr:grpSp>
      <xdr:nvGrpSpPr>
        <xdr:cNvPr id="30" name="Shape 2" hidden="1"/>
        <xdr:cNvGrpSpPr/>
      </xdr:nvGrpSpPr>
      <xdr:grpSpPr>
        <a:xfrm>
          <a:off x="8084820" y="9037320"/>
          <a:ext cx="38100" cy="0"/>
          <a:chOff x="6993255" y="8107680"/>
          <a:chExt cx="38100" cy="0"/>
        </a:xfrm>
      </xdr:grpSpPr>
      <xdr:cxnSp macro="">
        <xdr:nvCxnSpPr>
          <xdr:cNvPr id="3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32" name="Shape 2" hidden="1"/>
        <xdr:cNvGrpSpPr/>
      </xdr:nvGrpSpPr>
      <xdr:grpSpPr>
        <a:xfrm>
          <a:off x="8084820" y="9037320"/>
          <a:ext cx="38100" cy="0"/>
          <a:chOff x="5347335" y="8107680"/>
          <a:chExt cx="38100" cy="0"/>
        </a:xfrm>
      </xdr:grpSpPr>
      <xdr:cxnSp macro="">
        <xdr:nvCxnSpPr>
          <xdr:cNvPr id="3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9</xdr:col>
      <xdr:colOff>30480</xdr:colOff>
      <xdr:row>4</xdr:row>
      <xdr:rowOff>76342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0"/>
          <a:ext cx="9433560" cy="983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49</xdr:row>
      <xdr:rowOff>0</xdr:rowOff>
    </xdr:from>
    <xdr:ext cx="38100" cy="0"/>
    <xdr:grpSp>
      <xdr:nvGrpSpPr>
        <xdr:cNvPr id="2" name="Shape 2" hidden="1"/>
        <xdr:cNvGrpSpPr/>
      </xdr:nvGrpSpPr>
      <xdr:grpSpPr>
        <a:xfrm>
          <a:off x="8090535" y="9037320"/>
          <a:ext cx="38100" cy="0"/>
          <a:chOff x="6993255" y="810768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4" name="Shape 2" hidden="1"/>
        <xdr:cNvGrpSpPr/>
      </xdr:nvGrpSpPr>
      <xdr:grpSpPr>
        <a:xfrm>
          <a:off x="8084820" y="9037320"/>
          <a:ext cx="38100" cy="0"/>
          <a:chOff x="5347335" y="8107680"/>
          <a:chExt cx="38100" cy="0"/>
        </a:xfrm>
      </xdr:grpSpPr>
      <xdr:cxnSp macro="">
        <xdr:nvCxnSpPr>
          <xdr:cNvPr id="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49</xdr:row>
      <xdr:rowOff>0</xdr:rowOff>
    </xdr:from>
    <xdr:ext cx="38100" cy="0"/>
    <xdr:grpSp>
      <xdr:nvGrpSpPr>
        <xdr:cNvPr id="6" name="Shape 2" hidden="1"/>
        <xdr:cNvGrpSpPr/>
      </xdr:nvGrpSpPr>
      <xdr:grpSpPr>
        <a:xfrm>
          <a:off x="8090535" y="9037320"/>
          <a:ext cx="38100" cy="0"/>
          <a:chOff x="6993255" y="8107680"/>
          <a:chExt cx="38100" cy="0"/>
        </a:xfrm>
      </xdr:grpSpPr>
      <xdr:cxnSp macro="">
        <xdr:nvCxnSpPr>
          <xdr:cNvPr id="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49</xdr:row>
      <xdr:rowOff>0</xdr:rowOff>
    </xdr:from>
    <xdr:ext cx="38100" cy="0"/>
    <xdr:grpSp>
      <xdr:nvGrpSpPr>
        <xdr:cNvPr id="8" name="Shape 2" hidden="1"/>
        <xdr:cNvGrpSpPr/>
      </xdr:nvGrpSpPr>
      <xdr:grpSpPr>
        <a:xfrm>
          <a:off x="8084820" y="9037320"/>
          <a:ext cx="38100" cy="0"/>
          <a:chOff x="5347335" y="8107680"/>
          <a:chExt cx="38100" cy="0"/>
        </a:xfrm>
      </xdr:grpSpPr>
      <xdr:cxnSp macro="">
        <xdr:nvCxnSpPr>
          <xdr:cNvPr id="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0" name="Shape 2" hidden="1"/>
        <xdr:cNvGrpSpPr/>
      </xdr:nvGrpSpPr>
      <xdr:grpSpPr>
        <a:xfrm>
          <a:off x="8090535" y="9349740"/>
          <a:ext cx="38100" cy="0"/>
          <a:chOff x="6993255" y="8420100"/>
          <a:chExt cx="38100" cy="0"/>
        </a:xfrm>
      </xdr:grpSpPr>
      <xdr:cxnSp macro="">
        <xdr:nvCxnSpPr>
          <xdr:cNvPr id="1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12" name="Shape 2" hidden="1"/>
        <xdr:cNvGrpSpPr/>
      </xdr:nvGrpSpPr>
      <xdr:grpSpPr>
        <a:xfrm>
          <a:off x="8084820" y="9349740"/>
          <a:ext cx="38100" cy="0"/>
          <a:chOff x="5347335" y="8420100"/>
          <a:chExt cx="38100" cy="0"/>
        </a:xfrm>
      </xdr:grpSpPr>
      <xdr:cxnSp macro="">
        <xdr:nvCxnSpPr>
          <xdr:cNvPr id="1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4" name="Shape 2" hidden="1"/>
        <xdr:cNvGrpSpPr/>
      </xdr:nvGrpSpPr>
      <xdr:grpSpPr>
        <a:xfrm>
          <a:off x="8090535" y="9349740"/>
          <a:ext cx="38100" cy="0"/>
          <a:chOff x="6993255" y="8420100"/>
          <a:chExt cx="38100" cy="0"/>
        </a:xfrm>
      </xdr:grpSpPr>
      <xdr:cxnSp macro="">
        <xdr:nvCxnSpPr>
          <xdr:cNvPr id="1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16" name="Shape 2" hidden="1"/>
        <xdr:cNvGrpSpPr/>
      </xdr:nvGrpSpPr>
      <xdr:grpSpPr>
        <a:xfrm>
          <a:off x="8084820" y="9349740"/>
          <a:ext cx="38100" cy="0"/>
          <a:chOff x="5347335" y="8420100"/>
          <a:chExt cx="38100" cy="0"/>
        </a:xfrm>
      </xdr:grpSpPr>
      <xdr:cxnSp macro="">
        <xdr:nvCxnSpPr>
          <xdr:cNvPr id="17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50</xdr:row>
      <xdr:rowOff>0</xdr:rowOff>
    </xdr:from>
    <xdr:ext cx="38100" cy="0"/>
    <xdr:grpSp>
      <xdr:nvGrpSpPr>
        <xdr:cNvPr id="18" name="Shape 2" hidden="1"/>
        <xdr:cNvGrpSpPr/>
      </xdr:nvGrpSpPr>
      <xdr:grpSpPr>
        <a:xfrm>
          <a:off x="8090535" y="9349740"/>
          <a:ext cx="38100" cy="0"/>
          <a:chOff x="6993255" y="8420100"/>
          <a:chExt cx="38100" cy="0"/>
        </a:xfrm>
      </xdr:grpSpPr>
      <xdr:cxnSp macro="">
        <xdr:nvCxnSpPr>
          <xdr:cNvPr id="19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50</xdr:row>
      <xdr:rowOff>0</xdr:rowOff>
    </xdr:from>
    <xdr:ext cx="38100" cy="0"/>
    <xdr:grpSp>
      <xdr:nvGrpSpPr>
        <xdr:cNvPr id="20" name="Shape 2" hidden="1"/>
        <xdr:cNvGrpSpPr/>
      </xdr:nvGrpSpPr>
      <xdr:grpSpPr>
        <a:xfrm>
          <a:off x="8084820" y="9349740"/>
          <a:ext cx="38100" cy="0"/>
          <a:chOff x="5347335" y="8420100"/>
          <a:chExt cx="38100" cy="0"/>
        </a:xfrm>
      </xdr:grpSpPr>
      <xdr:cxnSp macro="">
        <xdr:nvCxnSpPr>
          <xdr:cNvPr id="21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371475</xdr:colOff>
      <xdr:row>52</xdr:row>
      <xdr:rowOff>0</xdr:rowOff>
    </xdr:from>
    <xdr:ext cx="38100" cy="0"/>
    <xdr:grpSp>
      <xdr:nvGrpSpPr>
        <xdr:cNvPr id="22" name="Shape 2" hidden="1"/>
        <xdr:cNvGrpSpPr/>
      </xdr:nvGrpSpPr>
      <xdr:grpSpPr>
        <a:xfrm>
          <a:off x="8090535" y="9677400"/>
          <a:ext cx="38100" cy="0"/>
          <a:chOff x="6993255" y="8740140"/>
          <a:chExt cx="38100" cy="0"/>
        </a:xfrm>
      </xdr:grpSpPr>
      <xdr:cxnSp macro="">
        <xdr:nvCxnSpPr>
          <xdr:cNvPr id="2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371475</xdr:colOff>
      <xdr:row>52</xdr:row>
      <xdr:rowOff>0</xdr:rowOff>
    </xdr:from>
    <xdr:ext cx="38100" cy="0"/>
    <xdr:grpSp>
      <xdr:nvGrpSpPr>
        <xdr:cNvPr id="24" name="Shape 2" hidden="1"/>
        <xdr:cNvGrpSpPr/>
      </xdr:nvGrpSpPr>
      <xdr:grpSpPr>
        <a:xfrm>
          <a:off x="8084820" y="9677400"/>
          <a:ext cx="38100" cy="0"/>
          <a:chOff x="5347335" y="8740140"/>
          <a:chExt cx="38100" cy="0"/>
        </a:xfrm>
      </xdr:grpSpPr>
      <xdr:cxnSp macro="">
        <xdr:nvCxnSpPr>
          <xdr:cNvPr id="2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9</xdr:col>
      <xdr:colOff>7620</xdr:colOff>
      <xdr:row>4</xdr:row>
      <xdr:rowOff>74754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0"/>
          <a:ext cx="9418320" cy="9815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371475</xdr:colOff>
      <xdr:row>66</xdr:row>
      <xdr:rowOff>0</xdr:rowOff>
    </xdr:from>
    <xdr:ext cx="38100" cy="0"/>
    <xdr:grpSp>
      <xdr:nvGrpSpPr>
        <xdr:cNvPr id="2" name="Shape 2" hidden="1"/>
        <xdr:cNvGrpSpPr/>
      </xdr:nvGrpSpPr>
      <xdr:grpSpPr>
        <a:xfrm>
          <a:off x="8319135" y="10645140"/>
          <a:ext cx="38100" cy="0"/>
          <a:chOff x="8319135" y="1128522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5</xdr:col>
      <xdr:colOff>371475</xdr:colOff>
      <xdr:row>66</xdr:row>
      <xdr:rowOff>0</xdr:rowOff>
    </xdr:from>
    <xdr:ext cx="38100" cy="0"/>
    <xdr:grpSp>
      <xdr:nvGrpSpPr>
        <xdr:cNvPr id="4" name="Shape 2" hidden="1"/>
        <xdr:cNvGrpSpPr/>
      </xdr:nvGrpSpPr>
      <xdr:grpSpPr>
        <a:xfrm>
          <a:off x="6673215" y="10645140"/>
          <a:ext cx="38100" cy="0"/>
          <a:chOff x="6673215" y="11285220"/>
          <a:chExt cx="38100" cy="0"/>
        </a:xfrm>
      </xdr:grpSpPr>
      <xdr:cxnSp macro="">
        <xdr:nvCxnSpPr>
          <xdr:cNvPr id="5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10</xdr:col>
      <xdr:colOff>7620</xdr:colOff>
      <xdr:row>4</xdr:row>
      <xdr:rowOff>68401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9357360" cy="975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5"/>
  <sheetViews>
    <sheetView showGridLines="0" tabSelected="1" zoomScaleNormal="100" workbookViewId="0">
      <selection activeCell="K47" sqref="K47"/>
    </sheetView>
  </sheetViews>
  <sheetFormatPr defaultColWidth="12.6640625" defaultRowHeight="15" customHeight="1" x14ac:dyDescent="0.25"/>
  <cols>
    <col min="1" max="1" width="4.77734375" customWidth="1"/>
    <col min="2" max="2" width="81.109375" customWidth="1"/>
    <col min="3" max="3" width="32" customWidth="1"/>
    <col min="4" max="4" width="27.5546875" hidden="1" customWidth="1"/>
    <col min="5" max="5" width="31.88671875" hidden="1" customWidth="1"/>
    <col min="6" max="6" width="28.6640625" hidden="1" customWidth="1"/>
    <col min="7" max="7" width="45.5546875" hidden="1" customWidth="1"/>
    <col min="8" max="8" width="12" customWidth="1"/>
    <col min="9" max="9" width="11.88671875" customWidth="1"/>
    <col min="10" max="26" width="8.6640625" customWidth="1"/>
  </cols>
  <sheetData>
    <row r="1" spans="1:11" ht="18" customHeight="1" x14ac:dyDescent="0.25">
      <c r="C1" s="44"/>
      <c r="D1" s="44"/>
      <c r="E1" s="44"/>
      <c r="F1" s="44"/>
      <c r="G1" s="44"/>
      <c r="H1" s="44"/>
      <c r="I1" s="44"/>
    </row>
    <row r="2" spans="1:11" ht="18" customHeight="1" x14ac:dyDescent="0.25">
      <c r="C2" s="44"/>
      <c r="D2" s="44"/>
      <c r="E2" s="44"/>
      <c r="F2" s="44"/>
      <c r="G2" s="44"/>
      <c r="H2" s="44"/>
      <c r="I2" s="44"/>
      <c r="K2" s="1"/>
    </row>
    <row r="3" spans="1:11" ht="18" customHeight="1" x14ac:dyDescent="0.25">
      <c r="C3" s="44"/>
      <c r="D3" s="44"/>
      <c r="E3" s="44"/>
      <c r="F3" s="44"/>
      <c r="G3" s="44"/>
      <c r="H3" s="44"/>
      <c r="I3" s="44"/>
    </row>
    <row r="4" spans="1:11" ht="17.399999999999999" x14ac:dyDescent="0.3">
      <c r="A4" s="2"/>
      <c r="B4" s="167"/>
      <c r="C4" s="168"/>
      <c r="D4" s="168"/>
      <c r="E4" s="168"/>
      <c r="F4" s="168"/>
      <c r="G4" s="168"/>
      <c r="H4" s="168"/>
      <c r="I4" s="3"/>
    </row>
    <row r="5" spans="1:11" ht="15.75" customHeight="1" x14ac:dyDescent="0.25">
      <c r="A5" s="2"/>
      <c r="B5" s="4"/>
      <c r="C5" s="2"/>
      <c r="D5" s="2"/>
      <c r="E5" s="2"/>
      <c r="F5" s="2"/>
      <c r="G5" s="2"/>
      <c r="H5" s="2"/>
      <c r="I5" s="5"/>
    </row>
    <row r="6" spans="1:11" ht="12.75" customHeight="1" x14ac:dyDescent="0.25">
      <c r="A6" s="2"/>
      <c r="B6" s="413" t="s">
        <v>185</v>
      </c>
      <c r="C6" s="161" t="s">
        <v>206</v>
      </c>
      <c r="D6" s="162"/>
      <c r="E6" s="162"/>
      <c r="F6" s="162"/>
      <c r="G6" s="162"/>
      <c r="H6" s="162"/>
      <c r="I6" s="163"/>
      <c r="J6" s="44"/>
    </row>
    <row r="7" spans="1:11" ht="12.75" customHeight="1" x14ac:dyDescent="0.25">
      <c r="A7" s="2"/>
      <c r="B7" s="413" t="s">
        <v>185</v>
      </c>
      <c r="C7" s="164"/>
      <c r="D7" s="165"/>
      <c r="E7" s="165"/>
      <c r="F7" s="165"/>
      <c r="G7" s="165"/>
      <c r="H7" s="165"/>
      <c r="I7" s="166"/>
    </row>
    <row r="8" spans="1:11" ht="12.75" customHeight="1" x14ac:dyDescent="0.25">
      <c r="A8" s="2"/>
      <c r="B8" s="413" t="s">
        <v>185</v>
      </c>
      <c r="C8" s="155" t="s">
        <v>205</v>
      </c>
      <c r="D8" s="156"/>
      <c r="E8" s="156"/>
      <c r="F8" s="156"/>
      <c r="G8" s="156"/>
      <c r="H8" s="156"/>
      <c r="I8" s="157"/>
    </row>
    <row r="9" spans="1:11" ht="12.75" customHeight="1" x14ac:dyDescent="0.25">
      <c r="A9" s="2"/>
      <c r="B9" s="413" t="s">
        <v>185</v>
      </c>
      <c r="C9" s="158" t="s">
        <v>1</v>
      </c>
      <c r="D9" s="159"/>
      <c r="E9" s="159"/>
      <c r="F9" s="159"/>
      <c r="G9" s="159"/>
      <c r="H9" s="159"/>
      <c r="I9" s="160"/>
    </row>
    <row r="10" spans="1:11" ht="13.5" customHeight="1" thickBot="1" x14ac:dyDescent="0.3">
      <c r="A10" s="2"/>
      <c r="B10" s="6"/>
      <c r="C10" s="2"/>
      <c r="D10" s="2"/>
      <c r="E10" s="2"/>
      <c r="F10" s="2"/>
      <c r="G10" s="2"/>
      <c r="H10" s="2"/>
      <c r="I10" s="2"/>
    </row>
    <row r="11" spans="1:11" ht="12.75" customHeight="1" x14ac:dyDescent="0.25">
      <c r="A11" s="2"/>
      <c r="B11" s="4"/>
      <c r="C11" s="2"/>
      <c r="D11" s="178" t="s">
        <v>2</v>
      </c>
      <c r="E11" s="179"/>
      <c r="F11" s="178" t="s">
        <v>3</v>
      </c>
      <c r="G11" s="180"/>
      <c r="H11" s="181" t="s">
        <v>4</v>
      </c>
      <c r="I11" s="182"/>
    </row>
    <row r="12" spans="1:11" ht="12.75" customHeight="1" thickBot="1" x14ac:dyDescent="0.3">
      <c r="A12" s="7"/>
      <c r="B12" s="57" t="s">
        <v>5</v>
      </c>
      <c r="C12" s="58" t="s">
        <v>176</v>
      </c>
      <c r="D12" s="58" t="s">
        <v>7</v>
      </c>
      <c r="E12" s="58" t="s">
        <v>8</v>
      </c>
      <c r="F12" s="58" t="s">
        <v>9</v>
      </c>
      <c r="G12" s="58" t="s">
        <v>10</v>
      </c>
      <c r="H12" s="58" t="s">
        <v>11</v>
      </c>
      <c r="I12" s="58" t="s">
        <v>12</v>
      </c>
    </row>
    <row r="13" spans="1:11" ht="15" customHeight="1" thickBot="1" x14ac:dyDescent="0.3">
      <c r="A13" s="175" t="s">
        <v>177</v>
      </c>
      <c r="B13" s="59" t="s">
        <v>13</v>
      </c>
      <c r="C13" s="83"/>
      <c r="D13" s="60">
        <f>'DEVICE RATINGS'!G20</f>
        <v>5.6000000000000001E-2</v>
      </c>
      <c r="E13" s="61">
        <f t="shared" ref="E13:E34" si="0">C13*D13</f>
        <v>0</v>
      </c>
      <c r="F13" s="60">
        <f>'DEVICE RATINGS'!H20</f>
        <v>0.15</v>
      </c>
      <c r="G13" s="61">
        <f t="shared" ref="G13:G34" si="1">C13*F13</f>
        <v>0</v>
      </c>
      <c r="H13" s="62">
        <f>'DEVICE RATINGS'!D20</f>
        <v>1</v>
      </c>
      <c r="I13" s="61">
        <f t="shared" ref="I13:I34" si="2">C13*H13</f>
        <v>0</v>
      </c>
    </row>
    <row r="14" spans="1:11" ht="15" customHeight="1" thickBot="1" x14ac:dyDescent="0.3">
      <c r="A14" s="176"/>
      <c r="B14" s="59" t="s">
        <v>14</v>
      </c>
      <c r="C14" s="83"/>
      <c r="D14" s="60">
        <f>'DEVICE RATINGS'!G22</f>
        <v>5.6000000000000001E-2</v>
      </c>
      <c r="E14" s="61">
        <f t="shared" si="0"/>
        <v>0</v>
      </c>
      <c r="F14" s="60">
        <f>'DEVICE RATINGS'!I22</f>
        <v>2.5</v>
      </c>
      <c r="G14" s="61">
        <f t="shared" si="1"/>
        <v>0</v>
      </c>
      <c r="H14" s="62">
        <f>'DEVICE RATINGS'!E22</f>
        <v>6.5</v>
      </c>
      <c r="I14" s="61">
        <f t="shared" si="2"/>
        <v>0</v>
      </c>
    </row>
    <row r="15" spans="1:11" ht="15" customHeight="1" thickBot="1" x14ac:dyDescent="0.3">
      <c r="A15" s="176"/>
      <c r="B15" s="59" t="s">
        <v>15</v>
      </c>
      <c r="C15" s="83"/>
      <c r="D15" s="60">
        <f>'DEVICE RATINGS'!G22</f>
        <v>5.6000000000000001E-2</v>
      </c>
      <c r="E15" s="61">
        <f t="shared" si="0"/>
        <v>0</v>
      </c>
      <c r="F15" s="60">
        <f>'DEVICE RATINGS'!J22</f>
        <v>8</v>
      </c>
      <c r="G15" s="61">
        <f t="shared" si="1"/>
        <v>0</v>
      </c>
      <c r="H15" s="62">
        <f>'DEVICE RATINGS'!F22</f>
        <v>8</v>
      </c>
      <c r="I15" s="61">
        <f t="shared" si="2"/>
        <v>0</v>
      </c>
    </row>
    <row r="16" spans="1:11" ht="15" customHeight="1" thickBot="1" x14ac:dyDescent="0.3">
      <c r="A16" s="176"/>
      <c r="B16" s="59" t="s">
        <v>16</v>
      </c>
      <c r="C16" s="83"/>
      <c r="D16" s="60">
        <f>'DEVICE RATINGS'!G24</f>
        <v>5.6000000000000001E-2</v>
      </c>
      <c r="E16" s="61">
        <f t="shared" si="0"/>
        <v>0</v>
      </c>
      <c r="F16" s="60">
        <f>'DEVICE RATINGS'!H24</f>
        <v>2.6</v>
      </c>
      <c r="G16" s="61">
        <f t="shared" si="1"/>
        <v>0</v>
      </c>
      <c r="H16" s="62">
        <f>'DEVICE RATINGS'!D24</f>
        <v>8</v>
      </c>
      <c r="I16" s="61">
        <f t="shared" si="2"/>
        <v>0</v>
      </c>
    </row>
    <row r="17" spans="1:11" ht="15" customHeight="1" thickBot="1" x14ac:dyDescent="0.3">
      <c r="A17" s="176"/>
      <c r="B17" s="59" t="s">
        <v>17</v>
      </c>
      <c r="C17" s="83"/>
      <c r="D17" s="60">
        <f>'DEVICE RATINGS'!G24</f>
        <v>5.6000000000000001E-2</v>
      </c>
      <c r="E17" s="61">
        <f t="shared" si="0"/>
        <v>0</v>
      </c>
      <c r="F17" s="60">
        <f>'DEVICE RATINGS'!I24</f>
        <v>4.9000000000000004</v>
      </c>
      <c r="G17" s="61">
        <f t="shared" si="1"/>
        <v>0</v>
      </c>
      <c r="H17" s="62">
        <f>'DEVICE RATINGS'!E24</f>
        <v>8</v>
      </c>
      <c r="I17" s="61">
        <f t="shared" si="2"/>
        <v>0</v>
      </c>
    </row>
    <row r="18" spans="1:11" ht="15" customHeight="1" thickBot="1" x14ac:dyDescent="0.3">
      <c r="A18" s="176"/>
      <c r="B18" s="59" t="s">
        <v>18</v>
      </c>
      <c r="C18" s="83"/>
      <c r="D18" s="60">
        <f>'DEVICE RATINGS'!G24</f>
        <v>5.6000000000000001E-2</v>
      </c>
      <c r="E18" s="61">
        <f t="shared" si="0"/>
        <v>0</v>
      </c>
      <c r="F18" s="60">
        <f>'DEVICE RATINGS'!J24</f>
        <v>10.5</v>
      </c>
      <c r="G18" s="61">
        <f t="shared" si="1"/>
        <v>0</v>
      </c>
      <c r="H18" s="62">
        <f>'DEVICE RATINGS'!F24</f>
        <v>16</v>
      </c>
      <c r="I18" s="61">
        <f t="shared" si="2"/>
        <v>0</v>
      </c>
    </row>
    <row r="19" spans="1:11" ht="15" customHeight="1" thickBot="1" x14ac:dyDescent="0.3">
      <c r="A19" s="176"/>
      <c r="B19" s="59" t="s">
        <v>19</v>
      </c>
      <c r="C19" s="84"/>
      <c r="D19" s="60">
        <f>'DEVICE RATINGS'!G26</f>
        <v>0.114</v>
      </c>
      <c r="E19" s="61">
        <f t="shared" si="0"/>
        <v>0</v>
      </c>
      <c r="F19" s="60">
        <f>'DEVICE RATINGS'!H26</f>
        <v>1.5</v>
      </c>
      <c r="G19" s="61">
        <f t="shared" si="1"/>
        <v>0</v>
      </c>
      <c r="H19" s="62">
        <f>'DEVICE RATINGS'!D26</f>
        <v>1.5</v>
      </c>
      <c r="I19" s="61">
        <f t="shared" si="2"/>
        <v>0</v>
      </c>
    </row>
    <row r="20" spans="1:11" ht="15" customHeight="1" thickBot="1" x14ac:dyDescent="0.3">
      <c r="A20" s="176"/>
      <c r="B20" s="59" t="s">
        <v>20</v>
      </c>
      <c r="C20" s="84"/>
      <c r="D20" s="60">
        <f>'DEVICE RATINGS'!G28</f>
        <v>0.114</v>
      </c>
      <c r="E20" s="61">
        <f t="shared" si="0"/>
        <v>0</v>
      </c>
      <c r="F20" s="60">
        <f>'DEVICE RATINGS'!I28</f>
        <v>3.5</v>
      </c>
      <c r="G20" s="61">
        <f t="shared" si="1"/>
        <v>0</v>
      </c>
      <c r="H20" s="62">
        <f>'DEVICE RATINGS'!E28</f>
        <v>3.5</v>
      </c>
      <c r="I20" s="61">
        <f t="shared" si="2"/>
        <v>0</v>
      </c>
    </row>
    <row r="21" spans="1:11" ht="15" customHeight="1" thickBot="1" x14ac:dyDescent="0.3">
      <c r="A21" s="176"/>
      <c r="B21" s="59" t="s">
        <v>21</v>
      </c>
      <c r="C21" s="84"/>
      <c r="D21" s="60">
        <f>'DEVICE RATINGS'!G28</f>
        <v>0.114</v>
      </c>
      <c r="E21" s="61">
        <f t="shared" si="0"/>
        <v>0</v>
      </c>
      <c r="F21" s="60">
        <f>'DEVICE RATINGS'!J28</f>
        <v>8.5</v>
      </c>
      <c r="G21" s="61">
        <f t="shared" si="1"/>
        <v>0</v>
      </c>
      <c r="H21" s="62">
        <f>'DEVICE RATINGS'!F28</f>
        <v>8</v>
      </c>
      <c r="I21" s="61">
        <f t="shared" si="2"/>
        <v>0</v>
      </c>
    </row>
    <row r="22" spans="1:11" ht="15" customHeight="1" thickBot="1" x14ac:dyDescent="0.3">
      <c r="A22" s="176"/>
      <c r="B22" s="59" t="s">
        <v>22</v>
      </c>
      <c r="C22" s="84"/>
      <c r="D22" s="60">
        <f>'DEVICE RATINGS'!G30</f>
        <v>0</v>
      </c>
      <c r="E22" s="61">
        <f t="shared" si="0"/>
        <v>0</v>
      </c>
      <c r="F22" s="60">
        <f>'DEVICE RATINGS'!H30</f>
        <v>0</v>
      </c>
      <c r="G22" s="61">
        <f t="shared" si="1"/>
        <v>0</v>
      </c>
      <c r="H22" s="62">
        <f>'DEVICE RATINGS'!D30</f>
        <v>16</v>
      </c>
      <c r="I22" s="61">
        <f t="shared" si="2"/>
        <v>0</v>
      </c>
      <c r="K22" s="8"/>
    </row>
    <row r="23" spans="1:11" ht="15" customHeight="1" thickBot="1" x14ac:dyDescent="0.3">
      <c r="A23" s="176"/>
      <c r="B23" s="59" t="s">
        <v>23</v>
      </c>
      <c r="C23" s="84"/>
      <c r="D23" s="60">
        <f>'DEVICE RATINGS'!G32</f>
        <v>0.34499999999999997</v>
      </c>
      <c r="E23" s="61">
        <f t="shared" si="0"/>
        <v>0</v>
      </c>
      <c r="F23" s="60">
        <f>'DEVICE RATINGS'!H32</f>
        <v>2.16</v>
      </c>
      <c r="G23" s="61">
        <f t="shared" si="1"/>
        <v>0</v>
      </c>
      <c r="H23" s="62">
        <f>'DEVICE RATINGS'!D32</f>
        <v>16</v>
      </c>
      <c r="I23" s="61">
        <f t="shared" si="2"/>
        <v>0</v>
      </c>
      <c r="K23" s="8"/>
    </row>
    <row r="24" spans="1:11" ht="15" customHeight="1" thickBot="1" x14ac:dyDescent="0.3">
      <c r="A24" s="176"/>
      <c r="B24" s="59" t="s">
        <v>24</v>
      </c>
      <c r="C24" s="84"/>
      <c r="D24" s="60">
        <f>'DEVICE RATINGS'!G32</f>
        <v>0.34499999999999997</v>
      </c>
      <c r="E24" s="61">
        <f t="shared" si="0"/>
        <v>0</v>
      </c>
      <c r="F24" s="60">
        <f>'DEVICE RATINGS'!I32</f>
        <v>11.58</v>
      </c>
      <c r="G24" s="61">
        <f t="shared" si="1"/>
        <v>0</v>
      </c>
      <c r="H24" s="62">
        <f>'DEVICE RATINGS'!E32</f>
        <v>27</v>
      </c>
      <c r="I24" s="61">
        <f t="shared" si="2"/>
        <v>0</v>
      </c>
      <c r="K24" s="9"/>
    </row>
    <row r="25" spans="1:11" ht="15" customHeight="1" thickBot="1" x14ac:dyDescent="0.3">
      <c r="A25" s="176"/>
      <c r="B25" s="59" t="s">
        <v>25</v>
      </c>
      <c r="C25" s="84"/>
      <c r="D25" s="60">
        <f>'DEVICE RATINGS'!G32</f>
        <v>0.34499999999999997</v>
      </c>
      <c r="E25" s="61">
        <f t="shared" si="0"/>
        <v>0</v>
      </c>
      <c r="F25" s="60">
        <f>'DEVICE RATINGS'!J32</f>
        <v>12.858000000000001</v>
      </c>
      <c r="G25" s="61">
        <f t="shared" si="1"/>
        <v>0</v>
      </c>
      <c r="H25" s="62">
        <f>'DEVICE RATINGS'!F32</f>
        <v>29</v>
      </c>
      <c r="I25" s="61">
        <f t="shared" si="2"/>
        <v>0</v>
      </c>
      <c r="K25" s="8"/>
    </row>
    <row r="26" spans="1:11" ht="15" customHeight="1" thickBot="1" x14ac:dyDescent="0.3">
      <c r="A26" s="176"/>
      <c r="B26" s="59" t="s">
        <v>26</v>
      </c>
      <c r="C26" s="84"/>
      <c r="D26" s="60">
        <f>'DEVICE RATINGS'!G34</f>
        <v>0.223</v>
      </c>
      <c r="E26" s="61">
        <f t="shared" si="0"/>
        <v>0</v>
      </c>
      <c r="F26" s="60">
        <f>'DEVICE RATINGS'!H34</f>
        <v>6.81</v>
      </c>
      <c r="G26" s="61">
        <f t="shared" si="1"/>
        <v>0</v>
      </c>
      <c r="H26" s="62">
        <f>'DEVICE RATINGS'!D34</f>
        <v>16</v>
      </c>
      <c r="I26" s="61">
        <f t="shared" si="2"/>
        <v>0</v>
      </c>
      <c r="K26" s="8"/>
    </row>
    <row r="27" spans="1:11" ht="15" customHeight="1" thickBot="1" x14ac:dyDescent="0.3">
      <c r="A27" s="176"/>
      <c r="B27" s="59" t="s">
        <v>27</v>
      </c>
      <c r="C27" s="84"/>
      <c r="D27" s="60">
        <f>'DEVICE RATINGS'!G34</f>
        <v>0.223</v>
      </c>
      <c r="E27" s="61">
        <f t="shared" si="0"/>
        <v>0</v>
      </c>
      <c r="F27" s="60">
        <f>'DEVICE RATINGS'!I34</f>
        <v>15.794</v>
      </c>
      <c r="G27" s="61">
        <f t="shared" si="1"/>
        <v>0</v>
      </c>
      <c r="H27" s="62">
        <f>'DEVICE RATINGS'!E34</f>
        <v>18</v>
      </c>
      <c r="I27" s="61">
        <f t="shared" si="2"/>
        <v>0</v>
      </c>
      <c r="K27" s="8"/>
    </row>
    <row r="28" spans="1:11" ht="15" customHeight="1" thickBot="1" x14ac:dyDescent="0.3">
      <c r="A28" s="176"/>
      <c r="B28" s="59" t="s">
        <v>28</v>
      </c>
      <c r="C28" s="84"/>
      <c r="D28" s="60">
        <f>'DEVICE RATINGS'!G34</f>
        <v>0.223</v>
      </c>
      <c r="E28" s="61">
        <f t="shared" si="0"/>
        <v>0</v>
      </c>
      <c r="F28" s="60">
        <f>'DEVICE RATINGS'!J34</f>
        <v>24.027000000000001</v>
      </c>
      <c r="G28" s="61">
        <f t="shared" si="1"/>
        <v>0</v>
      </c>
      <c r="H28" s="62">
        <f>'DEVICE RATINGS'!F34</f>
        <v>33</v>
      </c>
      <c r="I28" s="61">
        <f t="shared" si="2"/>
        <v>0</v>
      </c>
      <c r="K28" s="2"/>
    </row>
    <row r="29" spans="1:11" ht="15" customHeight="1" thickBot="1" x14ac:dyDescent="0.3">
      <c r="A29" s="176"/>
      <c r="B29" s="59" t="s">
        <v>29</v>
      </c>
      <c r="C29" s="84"/>
      <c r="D29" s="60">
        <f>'DEVICE RATINGS'!G35</f>
        <v>0.185</v>
      </c>
      <c r="E29" s="61">
        <f t="shared" si="0"/>
        <v>0</v>
      </c>
      <c r="F29" s="60">
        <f>'DEVICE RATINGS'!I35</f>
        <v>12.619</v>
      </c>
      <c r="G29" s="61">
        <f t="shared" si="1"/>
        <v>0</v>
      </c>
      <c r="H29" s="62">
        <f>'DEVICE RATINGS'!E35</f>
        <v>13</v>
      </c>
      <c r="I29" s="61">
        <f t="shared" si="2"/>
        <v>0</v>
      </c>
    </row>
    <row r="30" spans="1:11" ht="15" customHeight="1" thickBot="1" x14ac:dyDescent="0.3">
      <c r="A30" s="176"/>
      <c r="B30" s="59" t="s">
        <v>30</v>
      </c>
      <c r="C30" s="84"/>
      <c r="D30" s="60">
        <f>'DEVICE RATINGS'!G35</f>
        <v>0.185</v>
      </c>
      <c r="E30" s="61">
        <f t="shared" si="0"/>
        <v>0</v>
      </c>
      <c r="F30" s="60">
        <f>'DEVICE RATINGS'!J35</f>
        <v>14.5</v>
      </c>
      <c r="G30" s="61">
        <f t="shared" si="1"/>
        <v>0</v>
      </c>
      <c r="H30" s="62">
        <f>'DEVICE RATINGS'!F35</f>
        <v>14.5</v>
      </c>
      <c r="I30" s="61">
        <f t="shared" si="2"/>
        <v>0</v>
      </c>
    </row>
    <row r="31" spans="1:11" ht="15" customHeight="1" thickBot="1" x14ac:dyDescent="0.3">
      <c r="A31" s="176"/>
      <c r="B31" s="59" t="s">
        <v>31</v>
      </c>
      <c r="C31" s="84"/>
      <c r="D31" s="60">
        <f>'DEVICE RATINGS'!G36</f>
        <v>0.185</v>
      </c>
      <c r="E31" s="61">
        <f t="shared" si="0"/>
        <v>0</v>
      </c>
      <c r="F31" s="60">
        <f>'DEVICE RATINGS'!I36</f>
        <v>12.619</v>
      </c>
      <c r="G31" s="61">
        <f t="shared" si="1"/>
        <v>0</v>
      </c>
      <c r="H31" s="62">
        <f>'DEVICE RATINGS'!E36</f>
        <v>13</v>
      </c>
      <c r="I31" s="61">
        <f t="shared" si="2"/>
        <v>0</v>
      </c>
    </row>
    <row r="32" spans="1:11" ht="15" customHeight="1" thickBot="1" x14ac:dyDescent="0.3">
      <c r="A32" s="176"/>
      <c r="B32" s="59" t="s">
        <v>32</v>
      </c>
      <c r="C32" s="84"/>
      <c r="D32" s="60">
        <f>'DEVICE RATINGS'!G36</f>
        <v>0.185</v>
      </c>
      <c r="E32" s="61">
        <f t="shared" si="0"/>
        <v>0</v>
      </c>
      <c r="F32" s="60">
        <f>'DEVICE RATINGS'!J36</f>
        <v>14.5</v>
      </c>
      <c r="G32" s="61">
        <f t="shared" si="1"/>
        <v>0</v>
      </c>
      <c r="H32" s="62">
        <f>'DEVICE RATINGS'!F36</f>
        <v>14.5</v>
      </c>
      <c r="I32" s="61">
        <f t="shared" si="2"/>
        <v>0</v>
      </c>
    </row>
    <row r="33" spans="1:11" ht="15" customHeight="1" thickBot="1" x14ac:dyDescent="0.3">
      <c r="A33" s="176"/>
      <c r="B33" s="63" t="s">
        <v>33</v>
      </c>
      <c r="C33" s="84"/>
      <c r="D33" s="60">
        <f>'DEVICE RATINGS'!G37</f>
        <v>9.1999999999999998E-2</v>
      </c>
      <c r="E33" s="61">
        <f t="shared" si="0"/>
        <v>0</v>
      </c>
      <c r="F33" s="64">
        <f>'DEVICE RATINGS'!J37</f>
        <v>10.055999999999999</v>
      </c>
      <c r="G33" s="65">
        <f t="shared" si="1"/>
        <v>0</v>
      </c>
      <c r="H33" s="66">
        <f>'DEVICE RATINGS'!F37</f>
        <v>36</v>
      </c>
      <c r="I33" s="65">
        <f t="shared" si="2"/>
        <v>0</v>
      </c>
    </row>
    <row r="34" spans="1:11" ht="12.75" customHeight="1" x14ac:dyDescent="0.25">
      <c r="A34" s="176"/>
      <c r="B34" s="67" t="s">
        <v>34</v>
      </c>
      <c r="C34" s="173"/>
      <c r="D34" s="171">
        <f>'DEVICE RATINGS'!G39</f>
        <v>5.0919999999999996</v>
      </c>
      <c r="E34" s="169">
        <f t="shared" si="0"/>
        <v>0</v>
      </c>
      <c r="F34" s="171">
        <f>'DEVICE RATINGS'!H39</f>
        <v>34.130000000000003</v>
      </c>
      <c r="G34" s="169">
        <f t="shared" si="1"/>
        <v>0</v>
      </c>
      <c r="H34" s="172">
        <f>'DEVICE RATINGS'!D39</f>
        <v>34.5</v>
      </c>
      <c r="I34" s="169">
        <f t="shared" si="2"/>
        <v>0</v>
      </c>
    </row>
    <row r="35" spans="1:11" ht="12.75" customHeight="1" thickBot="1" x14ac:dyDescent="0.3">
      <c r="A35" s="176"/>
      <c r="B35" s="68" t="s">
        <v>35</v>
      </c>
      <c r="C35" s="174"/>
      <c r="D35" s="170"/>
      <c r="E35" s="170"/>
      <c r="F35" s="170"/>
      <c r="G35" s="170"/>
      <c r="H35" s="170"/>
      <c r="I35" s="170"/>
    </row>
    <row r="36" spans="1:11" ht="12.75" customHeight="1" x14ac:dyDescent="0.25">
      <c r="A36" s="176"/>
      <c r="B36" s="67" t="s">
        <v>34</v>
      </c>
      <c r="C36" s="173"/>
      <c r="D36" s="171">
        <f>'DEVICE RATINGS'!G40</f>
        <v>0.91400000000000003</v>
      </c>
      <c r="E36" s="169">
        <f>C36*D36</f>
        <v>0</v>
      </c>
      <c r="F36" s="171">
        <f>'DEVICE RATINGS'!H40</f>
        <v>2.4489999999999998</v>
      </c>
      <c r="G36" s="169">
        <f>C36*F36</f>
        <v>0</v>
      </c>
      <c r="H36" s="172">
        <f>'DEVICE RATINGS'!D40</f>
        <v>2.5</v>
      </c>
      <c r="I36" s="169">
        <f>C36*H36</f>
        <v>0</v>
      </c>
    </row>
    <row r="37" spans="1:11" ht="12.75" customHeight="1" thickBot="1" x14ac:dyDescent="0.3">
      <c r="A37" s="176"/>
      <c r="B37" s="69" t="s">
        <v>36</v>
      </c>
      <c r="C37" s="174"/>
      <c r="D37" s="170"/>
      <c r="E37" s="170"/>
      <c r="F37" s="170"/>
      <c r="G37" s="170"/>
      <c r="H37" s="170"/>
      <c r="I37" s="170"/>
    </row>
    <row r="38" spans="1:11" ht="12.75" customHeight="1" thickBot="1" x14ac:dyDescent="0.3">
      <c r="A38" s="176"/>
      <c r="B38" s="70" t="s">
        <v>37</v>
      </c>
      <c r="C38" s="85"/>
      <c r="D38" s="60">
        <f>'DEVICE RATINGS'!G41</f>
        <v>0.83399999999999996</v>
      </c>
      <c r="E38" s="61">
        <f t="shared" ref="E38:E46" si="3">C38*D38</f>
        <v>0</v>
      </c>
      <c r="F38" s="60">
        <f>'DEVICE RATINGS'!H41</f>
        <v>16</v>
      </c>
      <c r="G38" s="61">
        <f t="shared" ref="G38:G46" si="4">C38*F38</f>
        <v>0</v>
      </c>
      <c r="H38" s="62">
        <f>'DEVICE RATINGS'!D41</f>
        <v>16</v>
      </c>
      <c r="I38" s="61">
        <f t="shared" ref="I38:I45" si="5">C38*H38</f>
        <v>0</v>
      </c>
    </row>
    <row r="39" spans="1:11" ht="12.75" customHeight="1" thickBot="1" x14ac:dyDescent="0.3">
      <c r="A39" s="176"/>
      <c r="B39" s="70" t="s">
        <v>38</v>
      </c>
      <c r="C39" s="86"/>
      <c r="D39" s="60">
        <f>'DEVICE RATINGS'!G42</f>
        <v>0.83399999999999996</v>
      </c>
      <c r="E39" s="61">
        <f t="shared" si="3"/>
        <v>0</v>
      </c>
      <c r="F39" s="60">
        <f>'DEVICE RATINGS'!H42</f>
        <v>20</v>
      </c>
      <c r="G39" s="61">
        <f t="shared" si="4"/>
        <v>0</v>
      </c>
      <c r="H39" s="62">
        <f>'DEVICE RATINGS'!D42</f>
        <v>20</v>
      </c>
      <c r="I39" s="61">
        <f t="shared" si="5"/>
        <v>0</v>
      </c>
    </row>
    <row r="40" spans="1:11" ht="12.75" customHeight="1" thickBot="1" x14ac:dyDescent="0.3">
      <c r="A40" s="176"/>
      <c r="B40" s="70" t="s">
        <v>39</v>
      </c>
      <c r="C40" s="86"/>
      <c r="D40" s="60">
        <f>'DEVICE RATINGS'!G43</f>
        <v>0.20699999999999999</v>
      </c>
      <c r="E40" s="61">
        <f t="shared" si="3"/>
        <v>0</v>
      </c>
      <c r="F40" s="60">
        <f>'DEVICE RATINGS'!H43</f>
        <v>22.715</v>
      </c>
      <c r="G40" s="61">
        <f t="shared" si="4"/>
        <v>0</v>
      </c>
      <c r="H40" s="62">
        <f>'DEVICE RATINGS'!D43</f>
        <v>23</v>
      </c>
      <c r="I40" s="61">
        <f t="shared" si="5"/>
        <v>0</v>
      </c>
    </row>
    <row r="41" spans="1:11" ht="12.75" customHeight="1" thickBot="1" x14ac:dyDescent="0.3">
      <c r="A41" s="176"/>
      <c r="B41" s="70" t="s">
        <v>174</v>
      </c>
      <c r="C41" s="85"/>
      <c r="D41" s="60">
        <f xml:space="preserve"> 'DEVICE RATINGS'!G45</f>
        <v>0.14399999999999999</v>
      </c>
      <c r="E41" s="61">
        <f t="shared" si="3"/>
        <v>0</v>
      </c>
      <c r="F41" s="60">
        <f xml:space="preserve"> 'DEVICE RATINGS'!H45</f>
        <v>16</v>
      </c>
      <c r="G41" s="61">
        <f t="shared" si="4"/>
        <v>0</v>
      </c>
      <c r="H41" s="60">
        <f xml:space="preserve"> 'DEVICE RATINGS'!D45</f>
        <v>18</v>
      </c>
      <c r="I41" s="61">
        <f t="shared" si="5"/>
        <v>0</v>
      </c>
    </row>
    <row r="42" spans="1:11" ht="12.75" customHeight="1" thickBot="1" x14ac:dyDescent="0.3">
      <c r="A42" s="176"/>
      <c r="B42" s="70" t="s">
        <v>172</v>
      </c>
      <c r="C42" s="85"/>
      <c r="D42" s="60">
        <f xml:space="preserve"> 'DEVICE RATINGS'!G45</f>
        <v>0.14399999999999999</v>
      </c>
      <c r="E42" s="61">
        <f t="shared" si="3"/>
        <v>0</v>
      </c>
      <c r="F42" s="60">
        <f xml:space="preserve"> 'DEVICE RATINGS'!I45</f>
        <v>18</v>
      </c>
      <c r="G42" s="61">
        <f t="shared" si="4"/>
        <v>0</v>
      </c>
      <c r="H42" s="60">
        <f xml:space="preserve"> 'DEVICE RATINGS'!E45</f>
        <v>20</v>
      </c>
      <c r="I42" s="61">
        <f t="shared" si="5"/>
        <v>0</v>
      </c>
    </row>
    <row r="43" spans="1:11" ht="12.75" customHeight="1" thickBot="1" x14ac:dyDescent="0.3">
      <c r="A43" s="176"/>
      <c r="B43" s="70" t="s">
        <v>173</v>
      </c>
      <c r="C43" s="85"/>
      <c r="D43" s="60">
        <f xml:space="preserve"> 'DEVICE RATINGS'!G45</f>
        <v>0.14399999999999999</v>
      </c>
      <c r="E43" s="61">
        <f t="shared" si="3"/>
        <v>0</v>
      </c>
      <c r="F43" s="60">
        <f xml:space="preserve"> 'DEVICE RATINGS'!J45</f>
        <v>26</v>
      </c>
      <c r="G43" s="61">
        <f t="shared" si="4"/>
        <v>0</v>
      </c>
      <c r="H43" s="60">
        <f xml:space="preserve"> 'DEVICE RATINGS'!F45</f>
        <v>28</v>
      </c>
      <c r="I43" s="61">
        <f t="shared" si="5"/>
        <v>0</v>
      </c>
    </row>
    <row r="44" spans="1:11" ht="12.75" customHeight="1" thickBot="1" x14ac:dyDescent="0.3">
      <c r="A44" s="176"/>
      <c r="B44" s="70" t="s">
        <v>170</v>
      </c>
      <c r="C44" s="85"/>
      <c r="D44" s="60">
        <f xml:space="preserve"> 'DEVICE RATINGS'!G46</f>
        <v>0.14399999999999999</v>
      </c>
      <c r="E44" s="61">
        <f t="shared" si="3"/>
        <v>0</v>
      </c>
      <c r="F44" s="60">
        <f xml:space="preserve"> 'DEVICE RATINGS'!I46</f>
        <v>3</v>
      </c>
      <c r="G44" s="61">
        <f t="shared" si="4"/>
        <v>0</v>
      </c>
      <c r="H44" s="60">
        <f xml:space="preserve"> 'DEVICE RATINGS'!E46</f>
        <v>3</v>
      </c>
      <c r="I44" s="61">
        <f t="shared" si="5"/>
        <v>0</v>
      </c>
    </row>
    <row r="45" spans="1:11" ht="12.75" customHeight="1" thickBot="1" x14ac:dyDescent="0.3">
      <c r="A45" s="177"/>
      <c r="B45" s="70" t="s">
        <v>171</v>
      </c>
      <c r="C45" s="85"/>
      <c r="D45" s="60">
        <f xml:space="preserve"> 'DEVICE RATINGS'!G46</f>
        <v>0.14399999999999999</v>
      </c>
      <c r="E45" s="61">
        <f t="shared" si="3"/>
        <v>0</v>
      </c>
      <c r="F45" s="60">
        <f xml:space="preserve"> 'DEVICE RATINGS'!J46</f>
        <v>11</v>
      </c>
      <c r="G45" s="61">
        <f t="shared" si="4"/>
        <v>0</v>
      </c>
      <c r="H45" s="60">
        <f xml:space="preserve"> 'DEVICE RATINGS'!F46</f>
        <v>11</v>
      </c>
      <c r="I45" s="61">
        <f t="shared" si="5"/>
        <v>0</v>
      </c>
    </row>
    <row r="46" spans="1:11" ht="12.75" customHeight="1" thickBot="1" x14ac:dyDescent="0.3">
      <c r="A46" s="10"/>
      <c r="B46" s="71" t="s">
        <v>40</v>
      </c>
      <c r="C46" s="87"/>
      <c r="D46" s="72">
        <f>'DEVICE RATINGS'!C51</f>
        <v>0.5</v>
      </c>
      <c r="E46" s="73">
        <f t="shared" si="3"/>
        <v>0</v>
      </c>
      <c r="F46" s="72">
        <f>'DEVICE RATINGS'!C51</f>
        <v>0.5</v>
      </c>
      <c r="G46" s="73">
        <f t="shared" si="4"/>
        <v>0</v>
      </c>
      <c r="H46" s="72"/>
      <c r="I46" s="72"/>
      <c r="K46" s="11"/>
    </row>
    <row r="47" spans="1:11" ht="13.8" thickBot="1" x14ac:dyDescent="0.3">
      <c r="A47" s="10"/>
      <c r="B47" s="50"/>
      <c r="C47" s="51"/>
      <c r="D47" s="49"/>
      <c r="E47" s="49"/>
      <c r="F47" s="49"/>
      <c r="G47" s="49"/>
      <c r="H47" s="49"/>
      <c r="I47" s="49"/>
      <c r="K47" s="11"/>
    </row>
    <row r="48" spans="1:11" ht="24.75" customHeight="1" thickBot="1" x14ac:dyDescent="0.3">
      <c r="A48" s="2"/>
      <c r="B48" s="74" t="s">
        <v>41</v>
      </c>
      <c r="C48" s="65">
        <f>SUM(C13:C45)</f>
        <v>0</v>
      </c>
      <c r="D48" s="48" t="s">
        <v>42</v>
      </c>
      <c r="E48" s="48">
        <f>SUM(E13:E46)</f>
        <v>0</v>
      </c>
      <c r="F48" s="48" t="s">
        <v>43</v>
      </c>
      <c r="G48" s="48">
        <f>SUM(G13:G46)</f>
        <v>0</v>
      </c>
      <c r="H48" s="65" t="s">
        <v>44</v>
      </c>
      <c r="I48" s="65">
        <f>SUM(I13:I45)</f>
        <v>0</v>
      </c>
    </row>
    <row r="49" spans="1:12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12" ht="12.75" customHeight="1" x14ac:dyDescent="0.25">
      <c r="A50" s="2"/>
      <c r="B50" s="75" t="s">
        <v>45</v>
      </c>
      <c r="C50" s="76">
        <f>'DEVICE RATINGS'!C48</f>
        <v>160</v>
      </c>
      <c r="D50" s="2"/>
      <c r="E50" s="2"/>
      <c r="F50" s="2"/>
      <c r="G50" s="2"/>
      <c r="H50" s="79" t="s">
        <v>46</v>
      </c>
      <c r="I50" s="80">
        <f>'DEVICE RATINGS'!C48</f>
        <v>160</v>
      </c>
    </row>
    <row r="51" spans="1:12" ht="12.75" customHeight="1" x14ac:dyDescent="0.25">
      <c r="A51" s="2"/>
      <c r="B51" s="77" t="s">
        <v>47</v>
      </c>
      <c r="C51" s="78">
        <f>'DEVICE RATINGS'!C49</f>
        <v>32</v>
      </c>
      <c r="D51" s="14"/>
      <c r="E51" s="14"/>
      <c r="F51" s="14"/>
      <c r="G51" s="14"/>
    </row>
    <row r="52" spans="1:12" ht="12.75" customHeight="1" x14ac:dyDescent="0.25">
      <c r="A52" s="2"/>
      <c r="B52" s="12"/>
      <c r="C52" s="13"/>
      <c r="D52" s="2"/>
      <c r="E52" s="2"/>
      <c r="F52" s="2"/>
      <c r="G52" s="2"/>
      <c r="H52" s="2"/>
      <c r="I52" s="2"/>
    </row>
    <row r="53" spans="1:12" ht="12.75" customHeight="1" x14ac:dyDescent="0.25">
      <c r="A53" s="2"/>
      <c r="B53" s="15"/>
      <c r="C53" s="16"/>
      <c r="D53" s="2"/>
      <c r="E53" s="2"/>
      <c r="F53" s="2"/>
      <c r="G53" s="2"/>
      <c r="H53" s="2"/>
      <c r="I53" s="2"/>
    </row>
    <row r="54" spans="1:12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12" ht="12.75" customHeight="1" x14ac:dyDescent="0.25">
      <c r="A55" s="2"/>
      <c r="B55" s="81" t="str">
        <f>'DEVICE RATINGS'!A53</f>
        <v>26-1116 Issue 12</v>
      </c>
      <c r="C55" s="46" t="str">
        <f>IF(C48&gt;C51,"ERROR: There are too many devices on this zone."," ")</f>
        <v xml:space="preserve"> </v>
      </c>
      <c r="D55" s="44"/>
      <c r="E55" s="44"/>
      <c r="F55" s="44"/>
      <c r="G55" s="44"/>
      <c r="H55" s="44"/>
      <c r="I55" s="2"/>
    </row>
    <row r="56" spans="1:12" ht="12.75" customHeight="1" x14ac:dyDescent="0.25">
      <c r="B56" s="81" t="s">
        <v>48</v>
      </c>
      <c r="C56" s="46" t="str">
        <f>IF(I48&gt;I50,"ERROR: This zone is over the maximum permissible loading units."," ")</f>
        <v xml:space="preserve"> </v>
      </c>
      <c r="D56" s="46"/>
      <c r="E56" s="46"/>
      <c r="F56" s="46"/>
      <c r="G56" s="46"/>
      <c r="H56" s="46"/>
      <c r="I56" s="46"/>
    </row>
    <row r="57" spans="1:12" ht="12.75" customHeight="1" x14ac:dyDescent="0.25">
      <c r="B57" s="82" t="str">
        <f>'DEVICE RATINGS'!A55</f>
        <v>Sheet updated 03/04/2025</v>
      </c>
      <c r="C57" s="46" t="str">
        <f>IF(OR(C34&gt;0,C36&gt;0),"ERROR: The Twinflex Output Module is not compatible with this panel."," ")</f>
        <v xml:space="preserve"> </v>
      </c>
      <c r="D57" s="44"/>
      <c r="E57" s="44"/>
      <c r="F57" s="44"/>
      <c r="G57" s="44"/>
      <c r="H57" s="44"/>
      <c r="I57" s="2"/>
      <c r="J57" s="2"/>
      <c r="K57" s="2"/>
      <c r="L57" s="2"/>
    </row>
    <row r="58" spans="1:12" ht="12.75" customHeight="1" x14ac:dyDescent="0.25">
      <c r="E58" s="17"/>
      <c r="F58" s="17"/>
      <c r="G58" s="17"/>
      <c r="H58" s="17"/>
      <c r="I58" s="17"/>
    </row>
    <row r="59" spans="1:12" ht="12.75" customHeight="1" x14ac:dyDescent="0.25"/>
    <row r="60" spans="1:12" ht="12.75" customHeight="1" x14ac:dyDescent="0.25"/>
    <row r="61" spans="1:12" ht="12.75" customHeight="1" x14ac:dyDescent="0.25"/>
    <row r="62" spans="1:12" ht="12.75" customHeight="1" x14ac:dyDescent="0.25"/>
    <row r="63" spans="1:12" ht="12.75" customHeight="1" x14ac:dyDescent="0.25"/>
    <row r="64" spans="1:12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</sheetData>
  <sheetProtection sheet="1" objects="1" scenarios="1"/>
  <mergeCells count="22">
    <mergeCell ref="A13:A45"/>
    <mergeCell ref="I36:I37"/>
    <mergeCell ref="D11:E11"/>
    <mergeCell ref="F11:G11"/>
    <mergeCell ref="H11:I11"/>
    <mergeCell ref="G36:G37"/>
    <mergeCell ref="H36:H37"/>
    <mergeCell ref="C34:C35"/>
    <mergeCell ref="C36:C37"/>
    <mergeCell ref="D36:D37"/>
    <mergeCell ref="E36:E37"/>
    <mergeCell ref="F36:F37"/>
    <mergeCell ref="D34:D35"/>
    <mergeCell ref="C8:I8"/>
    <mergeCell ref="C9:I9"/>
    <mergeCell ref="C6:I7"/>
    <mergeCell ref="B4:H4"/>
    <mergeCell ref="E34:E35"/>
    <mergeCell ref="F34:F35"/>
    <mergeCell ref="G34:G35"/>
    <mergeCell ref="H34:H35"/>
    <mergeCell ref="I34:I35"/>
  </mergeCells>
  <conditionalFormatting sqref="I48">
    <cfRule type="cellIs" dxfId="88" priority="4" stopIfTrue="1" operator="lessThanOrEqual">
      <formula>$I$50</formula>
    </cfRule>
  </conditionalFormatting>
  <conditionalFormatting sqref="I48">
    <cfRule type="cellIs" dxfId="87" priority="5" stopIfTrue="1" operator="greaterThan">
      <formula>$I$50</formula>
    </cfRule>
  </conditionalFormatting>
  <conditionalFormatting sqref="C48">
    <cfRule type="cellIs" dxfId="86" priority="6" stopIfTrue="1" operator="lessThanOrEqual">
      <formula>$C$51</formula>
    </cfRule>
  </conditionalFormatting>
  <conditionalFormatting sqref="C48">
    <cfRule type="cellIs" dxfId="85" priority="7" stopIfTrue="1" operator="greaterThan">
      <formula>$C$51</formula>
    </cfRule>
  </conditionalFormatting>
  <conditionalFormatting sqref="C34:C35">
    <cfRule type="cellIs" dxfId="84" priority="2" stopIfTrue="1" operator="greaterThan">
      <formula>0</formula>
    </cfRule>
  </conditionalFormatting>
  <conditionalFormatting sqref="C36:C37">
    <cfRule type="cellIs" dxfId="82" priority="1" stopIfTrue="1" operator="greaterThan">
      <formula>0</formula>
    </cfRule>
  </conditionalFormatting>
  <pageMargins left="0.75" right="0.75" top="1" bottom="1" header="0" footer="0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9"/>
  <sheetViews>
    <sheetView showGridLines="0" zoomScale="90" zoomScaleNormal="90" workbookViewId="0">
      <selection activeCell="F45" sqref="F45"/>
    </sheetView>
  </sheetViews>
  <sheetFormatPr defaultColWidth="12.6640625" defaultRowHeight="15" customHeight="1" x14ac:dyDescent="0.25"/>
  <cols>
    <col min="1" max="1" width="20.109375" customWidth="1"/>
    <col min="2" max="2" width="22.109375" customWidth="1"/>
    <col min="3" max="3" width="46.21875" customWidth="1"/>
    <col min="4" max="4" width="9.77734375" customWidth="1"/>
    <col min="5" max="6" width="8.88671875" customWidth="1"/>
    <col min="7" max="7" width="10.33203125" customWidth="1"/>
    <col min="8" max="26" width="8.88671875" customWidth="1"/>
  </cols>
  <sheetData>
    <row r="1" spans="1:26" s="45" customFormat="1" ht="15" customHeight="1" x14ac:dyDescent="0.25"/>
    <row r="2" spans="1:26" s="45" customFormat="1" ht="15" customHeight="1" x14ac:dyDescent="0.25"/>
    <row r="3" spans="1:26" ht="18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5" customFormat="1" ht="18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5" customFormat="1" ht="18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2" x14ac:dyDescent="0.25">
      <c r="A7" s="236" t="s">
        <v>185</v>
      </c>
      <c r="B7" s="236"/>
      <c r="C7" s="236"/>
      <c r="D7" s="236"/>
      <c r="E7" s="236"/>
      <c r="F7" s="401" t="s">
        <v>114</v>
      </c>
      <c r="G7" s="402"/>
      <c r="H7" s="402"/>
      <c r="I7" s="402"/>
      <c r="J7" s="402"/>
      <c r="K7" s="40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8" customHeight="1" x14ac:dyDescent="0.25">
      <c r="A8" s="236" t="s">
        <v>185</v>
      </c>
      <c r="B8" s="236"/>
      <c r="C8" s="236"/>
      <c r="D8" s="236"/>
      <c r="E8" s="236"/>
      <c r="F8" s="404"/>
      <c r="G8" s="405"/>
      <c r="H8" s="405"/>
      <c r="I8" s="405"/>
      <c r="J8" s="405"/>
      <c r="K8" s="40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5" customFormat="1" ht="16.8" customHeight="1" x14ac:dyDescent="0.25">
      <c r="A9" s="236" t="s">
        <v>185</v>
      </c>
      <c r="B9" s="236"/>
      <c r="C9" s="236"/>
      <c r="D9" s="236"/>
      <c r="E9" s="236"/>
      <c r="F9" s="404"/>
      <c r="G9" s="405"/>
      <c r="H9" s="405"/>
      <c r="I9" s="405"/>
      <c r="J9" s="405"/>
      <c r="K9" s="40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36" t="s">
        <v>185</v>
      </c>
      <c r="B10" s="236"/>
      <c r="C10" s="236"/>
      <c r="D10" s="236"/>
      <c r="E10" s="236"/>
      <c r="F10" s="407"/>
      <c r="G10" s="408"/>
      <c r="H10" s="408"/>
      <c r="I10" s="408"/>
      <c r="J10" s="408"/>
      <c r="K10" s="40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5" customFormat="1" ht="12.75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9.25" customHeight="1" thickBot="1" x14ac:dyDescent="0.3">
      <c r="A12" s="239" t="s">
        <v>115</v>
      </c>
      <c r="B12" s="204"/>
      <c r="C12" s="205"/>
      <c r="D12" s="240" t="s">
        <v>116</v>
      </c>
      <c r="E12" s="204"/>
      <c r="F12" s="205"/>
      <c r="G12" s="239" t="s">
        <v>117</v>
      </c>
      <c r="H12" s="204"/>
      <c r="I12" s="204"/>
      <c r="J12" s="204"/>
      <c r="K12" s="20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41" t="s">
        <v>118</v>
      </c>
      <c r="B13" s="242" t="s">
        <v>119</v>
      </c>
      <c r="C13" s="243" t="s">
        <v>120</v>
      </c>
      <c r="D13" s="244" t="s">
        <v>121</v>
      </c>
      <c r="E13" s="245" t="s">
        <v>122</v>
      </c>
      <c r="F13" s="246" t="s">
        <v>123</v>
      </c>
      <c r="G13" s="247" t="s">
        <v>124</v>
      </c>
      <c r="H13" s="245" t="s">
        <v>121</v>
      </c>
      <c r="I13" s="245" t="s">
        <v>122</v>
      </c>
      <c r="J13" s="248" t="s">
        <v>123</v>
      </c>
      <c r="K13" s="249" t="s">
        <v>125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250"/>
      <c r="B14" s="251"/>
      <c r="C14" s="252"/>
      <c r="D14" s="253"/>
      <c r="E14" s="251"/>
      <c r="F14" s="254"/>
      <c r="G14" s="250"/>
      <c r="H14" s="251"/>
      <c r="I14" s="251"/>
      <c r="J14" s="255"/>
      <c r="K14" s="25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6"/>
      <c r="B15" s="257"/>
      <c r="C15" s="258"/>
      <c r="D15" s="259"/>
      <c r="E15" s="260"/>
      <c r="F15" s="261"/>
      <c r="G15" s="262"/>
      <c r="H15" s="260"/>
      <c r="I15" s="260"/>
      <c r="J15" s="263"/>
      <c r="K15" s="26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9" t="s">
        <v>126</v>
      </c>
      <c r="B16" s="260"/>
      <c r="C16" s="265" t="s">
        <v>52</v>
      </c>
      <c r="D16" s="259">
        <v>8</v>
      </c>
      <c r="E16" s="266" t="s">
        <v>127</v>
      </c>
      <c r="F16" s="267" t="s">
        <v>127</v>
      </c>
      <c r="G16" s="268">
        <v>7.4999999999999997E-2</v>
      </c>
      <c r="H16" s="269">
        <v>7.4999999999999997E-2</v>
      </c>
      <c r="I16" s="270" t="s">
        <v>127</v>
      </c>
      <c r="J16" s="270" t="s">
        <v>127</v>
      </c>
      <c r="K16" s="271">
        <v>20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6"/>
      <c r="B17" s="257"/>
      <c r="C17" s="258"/>
      <c r="D17" s="272"/>
      <c r="E17" s="273"/>
      <c r="F17" s="274"/>
      <c r="G17" s="262"/>
      <c r="H17" s="273"/>
      <c r="I17" s="273"/>
      <c r="J17" s="263"/>
      <c r="K17" s="27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9" t="s">
        <v>128</v>
      </c>
      <c r="B18" s="260"/>
      <c r="C18" s="265" t="s">
        <v>53</v>
      </c>
      <c r="D18" s="276">
        <v>8</v>
      </c>
      <c r="E18" s="277" t="s">
        <v>127</v>
      </c>
      <c r="F18" s="278" t="s">
        <v>127</v>
      </c>
      <c r="G18" s="268">
        <v>0</v>
      </c>
      <c r="H18" s="279">
        <v>0</v>
      </c>
      <c r="I18" s="270" t="s">
        <v>127</v>
      </c>
      <c r="J18" s="280" t="s">
        <v>127</v>
      </c>
      <c r="K18" s="271">
        <v>20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6"/>
      <c r="B19" s="257"/>
      <c r="C19" s="258"/>
      <c r="D19" s="281"/>
      <c r="E19" s="257"/>
      <c r="F19" s="282"/>
      <c r="G19" s="262"/>
      <c r="H19" s="283"/>
      <c r="I19" s="283"/>
      <c r="J19" s="263"/>
      <c r="K19" s="28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9" t="s">
        <v>129</v>
      </c>
      <c r="B20" s="260" t="s">
        <v>130</v>
      </c>
      <c r="C20" s="265" t="s">
        <v>13</v>
      </c>
      <c r="D20" s="259">
        <v>1</v>
      </c>
      <c r="E20" s="266" t="s">
        <v>127</v>
      </c>
      <c r="F20" s="267" t="s">
        <v>127</v>
      </c>
      <c r="G20" s="268">
        <v>5.6000000000000001E-2</v>
      </c>
      <c r="H20" s="285">
        <v>0.15</v>
      </c>
      <c r="I20" s="270" t="s">
        <v>127</v>
      </c>
      <c r="J20" s="270" t="s">
        <v>127</v>
      </c>
      <c r="K20" s="271">
        <v>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59"/>
      <c r="B21" s="260"/>
      <c r="C21" s="265"/>
      <c r="D21" s="259"/>
      <c r="E21" s="260"/>
      <c r="F21" s="261"/>
      <c r="G21" s="286"/>
      <c r="H21" s="287"/>
      <c r="I21" s="287"/>
      <c r="J21" s="287"/>
      <c r="K21" s="28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59" t="s">
        <v>129</v>
      </c>
      <c r="B22" s="260" t="s">
        <v>131</v>
      </c>
      <c r="C22" s="265" t="s">
        <v>132</v>
      </c>
      <c r="D22" s="259">
        <v>1</v>
      </c>
      <c r="E22" s="260">
        <v>6.5</v>
      </c>
      <c r="F22" s="261">
        <v>8</v>
      </c>
      <c r="G22" s="268">
        <v>5.6000000000000001E-2</v>
      </c>
      <c r="H22" s="285">
        <v>0.15</v>
      </c>
      <c r="I22" s="285">
        <v>2.5</v>
      </c>
      <c r="J22" s="285">
        <v>8</v>
      </c>
      <c r="K22" s="271">
        <v>15.5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259"/>
      <c r="B23" s="260"/>
      <c r="C23" s="265"/>
      <c r="D23" s="259"/>
      <c r="E23" s="260"/>
      <c r="F23" s="261"/>
      <c r="G23" s="286"/>
      <c r="H23" s="287"/>
      <c r="I23" s="287"/>
      <c r="J23" s="287"/>
      <c r="K23" s="28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259" t="s">
        <v>129</v>
      </c>
      <c r="B24" s="260" t="s">
        <v>133</v>
      </c>
      <c r="C24" s="265" t="s">
        <v>134</v>
      </c>
      <c r="D24" s="259">
        <v>8</v>
      </c>
      <c r="E24" s="260">
        <v>8</v>
      </c>
      <c r="F24" s="261">
        <v>16</v>
      </c>
      <c r="G24" s="268">
        <v>5.6000000000000001E-2</v>
      </c>
      <c r="H24" s="285">
        <v>2.6</v>
      </c>
      <c r="I24" s="285">
        <v>4.9000000000000004</v>
      </c>
      <c r="J24" s="285">
        <v>10.5</v>
      </c>
      <c r="K24" s="271">
        <v>18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59"/>
      <c r="B25" s="260"/>
      <c r="C25" s="265"/>
      <c r="D25" s="259"/>
      <c r="E25" s="260"/>
      <c r="F25" s="261"/>
      <c r="G25" s="259"/>
      <c r="H25" s="260"/>
      <c r="I25" s="260"/>
      <c r="J25" s="260"/>
      <c r="K25" s="26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59" t="s">
        <v>135</v>
      </c>
      <c r="B26" s="289" t="s">
        <v>136</v>
      </c>
      <c r="C26" s="265" t="s">
        <v>137</v>
      </c>
      <c r="D26" s="290">
        <v>1.5</v>
      </c>
      <c r="E26" s="266" t="s">
        <v>127</v>
      </c>
      <c r="F26" s="267" t="s">
        <v>127</v>
      </c>
      <c r="G26" s="291">
        <v>0.114</v>
      </c>
      <c r="H26" s="292">
        <v>1.5</v>
      </c>
      <c r="I26" s="293" t="s">
        <v>127</v>
      </c>
      <c r="J26" s="294" t="s">
        <v>127</v>
      </c>
      <c r="K26" s="271">
        <v>48.5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295"/>
      <c r="B27" s="296"/>
      <c r="C27" s="297"/>
      <c r="D27" s="298"/>
      <c r="E27" s="299"/>
      <c r="F27" s="264"/>
      <c r="G27" s="300"/>
      <c r="H27" s="301"/>
      <c r="I27" s="301"/>
      <c r="J27" s="302"/>
      <c r="K27" s="26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59" t="s">
        <v>138</v>
      </c>
      <c r="B28" s="303" t="s">
        <v>139</v>
      </c>
      <c r="C28" s="265" t="s">
        <v>140</v>
      </c>
      <c r="D28" s="290">
        <v>1.5</v>
      </c>
      <c r="E28" s="304">
        <v>3.5</v>
      </c>
      <c r="F28" s="305">
        <v>8</v>
      </c>
      <c r="G28" s="306">
        <v>0.114</v>
      </c>
      <c r="H28" s="292">
        <v>1.5</v>
      </c>
      <c r="I28" s="307">
        <v>3.5</v>
      </c>
      <c r="J28" s="292">
        <v>8.5</v>
      </c>
      <c r="K28" s="308">
        <v>48.5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56"/>
      <c r="B29" s="296"/>
      <c r="C29" s="309"/>
      <c r="D29" s="298"/>
      <c r="E29" s="299"/>
      <c r="F29" s="264"/>
      <c r="G29" s="300"/>
      <c r="H29" s="301"/>
      <c r="I29" s="301"/>
      <c r="J29" s="302"/>
      <c r="K29" s="26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59" t="s">
        <v>128</v>
      </c>
      <c r="B30" s="310" t="s">
        <v>141</v>
      </c>
      <c r="C30" s="311" t="s">
        <v>142</v>
      </c>
      <c r="D30" s="276">
        <v>16</v>
      </c>
      <c r="E30" s="277" t="s">
        <v>127</v>
      </c>
      <c r="F30" s="278" t="s">
        <v>127</v>
      </c>
      <c r="G30" s="268">
        <v>0</v>
      </c>
      <c r="H30" s="279">
        <v>0</v>
      </c>
      <c r="I30" s="270" t="s">
        <v>127</v>
      </c>
      <c r="J30" s="280" t="s">
        <v>127</v>
      </c>
      <c r="K30" s="271">
        <v>16.23</v>
      </c>
      <c r="L30" s="2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5"/>
      <c r="B31" s="303"/>
      <c r="C31" s="312"/>
      <c r="D31" s="298"/>
      <c r="E31" s="299"/>
      <c r="F31" s="264"/>
      <c r="G31" s="300"/>
      <c r="H31" s="301"/>
      <c r="I31" s="301"/>
      <c r="J31" s="302"/>
      <c r="K31" s="26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313" t="s">
        <v>143</v>
      </c>
      <c r="B32" s="303" t="s">
        <v>144</v>
      </c>
      <c r="C32" s="265" t="s">
        <v>145</v>
      </c>
      <c r="D32" s="276">
        <v>16</v>
      </c>
      <c r="E32" s="314">
        <v>27</v>
      </c>
      <c r="F32" s="315">
        <v>29</v>
      </c>
      <c r="G32" s="316">
        <v>0.34499999999999997</v>
      </c>
      <c r="H32" s="285">
        <v>2.16</v>
      </c>
      <c r="I32" s="285">
        <v>11.58</v>
      </c>
      <c r="J32" s="317">
        <v>12.858000000000001</v>
      </c>
      <c r="K32" s="271">
        <v>27.1</v>
      </c>
      <c r="L32" s="2"/>
      <c r="M32" s="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18"/>
      <c r="B33" s="303"/>
      <c r="C33" s="319"/>
      <c r="D33" s="298"/>
      <c r="E33" s="299"/>
      <c r="F33" s="264"/>
      <c r="G33" s="300"/>
      <c r="H33" s="301"/>
      <c r="I33" s="301"/>
      <c r="J33" s="302"/>
      <c r="K33" s="264"/>
      <c r="L33" s="2"/>
      <c r="M33" s="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320" t="s">
        <v>146</v>
      </c>
      <c r="B34" s="321" t="s">
        <v>147</v>
      </c>
      <c r="C34" s="322" t="s">
        <v>148</v>
      </c>
      <c r="D34" s="290">
        <v>16</v>
      </c>
      <c r="E34" s="304">
        <v>18</v>
      </c>
      <c r="F34" s="305">
        <v>33</v>
      </c>
      <c r="G34" s="291">
        <v>0.223</v>
      </c>
      <c r="H34" s="307">
        <v>6.81</v>
      </c>
      <c r="I34" s="307">
        <v>15.794</v>
      </c>
      <c r="J34" s="292">
        <v>24.027000000000001</v>
      </c>
      <c r="K34" s="323" t="s">
        <v>127</v>
      </c>
      <c r="L34" s="11"/>
      <c r="M34" s="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324"/>
      <c r="B35" s="325" t="s">
        <v>149</v>
      </c>
      <c r="C35" s="326" t="s">
        <v>150</v>
      </c>
      <c r="D35" s="327" t="s">
        <v>127</v>
      </c>
      <c r="E35" s="328">
        <v>13</v>
      </c>
      <c r="F35" s="329">
        <v>14.5</v>
      </c>
      <c r="G35" s="316">
        <v>0.185</v>
      </c>
      <c r="H35" s="330" t="s">
        <v>127</v>
      </c>
      <c r="I35" s="331">
        <v>12.619</v>
      </c>
      <c r="J35" s="332">
        <v>14.5</v>
      </c>
      <c r="K35" s="333" t="s">
        <v>127</v>
      </c>
      <c r="L35" s="1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324"/>
      <c r="B36" s="325" t="s">
        <v>151</v>
      </c>
      <c r="C36" s="326" t="s">
        <v>152</v>
      </c>
      <c r="D36" s="327" t="s">
        <v>127</v>
      </c>
      <c r="E36" s="328">
        <v>13</v>
      </c>
      <c r="F36" s="329">
        <v>14.5</v>
      </c>
      <c r="G36" s="316">
        <v>0.185</v>
      </c>
      <c r="H36" s="330" t="s">
        <v>127</v>
      </c>
      <c r="I36" s="331">
        <v>12.619</v>
      </c>
      <c r="J36" s="332">
        <v>14.5</v>
      </c>
      <c r="K36" s="333" t="s">
        <v>127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50"/>
      <c r="B37" s="334" t="s">
        <v>153</v>
      </c>
      <c r="C37" s="335" t="s">
        <v>33</v>
      </c>
      <c r="D37" s="336" t="s">
        <v>127</v>
      </c>
      <c r="E37" s="337" t="s">
        <v>127</v>
      </c>
      <c r="F37" s="338">
        <v>36</v>
      </c>
      <c r="G37" s="339">
        <v>9.1999999999999998E-2</v>
      </c>
      <c r="H37" s="340" t="s">
        <v>127</v>
      </c>
      <c r="I37" s="337" t="s">
        <v>127</v>
      </c>
      <c r="J37" s="341">
        <v>10.055999999999999</v>
      </c>
      <c r="K37" s="342" t="s">
        <v>127</v>
      </c>
      <c r="L37" s="2"/>
      <c r="M37" s="3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318"/>
      <c r="B38" s="296"/>
      <c r="C38" s="312"/>
      <c r="D38" s="298"/>
      <c r="E38" s="299"/>
      <c r="F38" s="264"/>
      <c r="G38" s="300"/>
      <c r="H38" s="301"/>
      <c r="I38" s="301"/>
      <c r="J38" s="302"/>
      <c r="K38" s="343"/>
      <c r="L38" s="2"/>
      <c r="M38" s="39"/>
      <c r="N38" s="11"/>
      <c r="O38" s="11"/>
      <c r="P38" s="11"/>
      <c r="Q38" s="11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320" t="s">
        <v>154</v>
      </c>
      <c r="B39" s="344" t="s">
        <v>155</v>
      </c>
      <c r="C39" s="345" t="s">
        <v>156</v>
      </c>
      <c r="D39" s="346">
        <v>34.5</v>
      </c>
      <c r="E39" s="266" t="s">
        <v>127</v>
      </c>
      <c r="F39" s="267" t="s">
        <v>127</v>
      </c>
      <c r="G39" s="291">
        <v>5.0919999999999996</v>
      </c>
      <c r="H39" s="307">
        <v>34.130000000000003</v>
      </c>
      <c r="I39" s="293" t="s">
        <v>127</v>
      </c>
      <c r="J39" s="294" t="s">
        <v>127</v>
      </c>
      <c r="K39" s="323" t="s">
        <v>127</v>
      </c>
      <c r="L39" s="2"/>
      <c r="M39" s="40"/>
      <c r="N39" s="41"/>
      <c r="O39" s="41"/>
      <c r="P39" s="41"/>
      <c r="Q39" s="11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324"/>
      <c r="B40" s="347" t="s">
        <v>155</v>
      </c>
      <c r="C40" s="348" t="s">
        <v>157</v>
      </c>
      <c r="D40" s="349">
        <v>2.5</v>
      </c>
      <c r="E40" s="350" t="s">
        <v>127</v>
      </c>
      <c r="F40" s="351" t="s">
        <v>127</v>
      </c>
      <c r="G40" s="352">
        <v>0.91400000000000003</v>
      </c>
      <c r="H40" s="353">
        <v>2.4489999999999998</v>
      </c>
      <c r="I40" s="354" t="s">
        <v>127</v>
      </c>
      <c r="J40" s="355" t="s">
        <v>127</v>
      </c>
      <c r="K40" s="356" t="s">
        <v>127</v>
      </c>
      <c r="L40" s="2"/>
      <c r="M40" s="40"/>
      <c r="N40" s="42"/>
      <c r="O40" s="42"/>
      <c r="P40" s="42"/>
      <c r="Q40" s="11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324"/>
      <c r="B41" s="347" t="s">
        <v>158</v>
      </c>
      <c r="C41" s="357" t="s">
        <v>37</v>
      </c>
      <c r="D41" s="358">
        <v>16</v>
      </c>
      <c r="E41" s="350" t="s">
        <v>127</v>
      </c>
      <c r="F41" s="351" t="s">
        <v>127</v>
      </c>
      <c r="G41" s="352">
        <v>0.83399999999999996</v>
      </c>
      <c r="H41" s="353">
        <v>16</v>
      </c>
      <c r="I41" s="350" t="s">
        <v>127</v>
      </c>
      <c r="J41" s="350" t="s">
        <v>127</v>
      </c>
      <c r="K41" s="351" t="s">
        <v>127</v>
      </c>
      <c r="L41" s="2"/>
      <c r="M41" s="40"/>
      <c r="N41" s="42"/>
      <c r="O41" s="42"/>
      <c r="P41" s="42"/>
      <c r="Q41" s="11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324"/>
      <c r="B42" s="347" t="s">
        <v>159</v>
      </c>
      <c r="C42" s="359" t="s">
        <v>38</v>
      </c>
      <c r="D42" s="360">
        <v>20</v>
      </c>
      <c r="E42" s="361" t="s">
        <v>127</v>
      </c>
      <c r="F42" s="362" t="s">
        <v>127</v>
      </c>
      <c r="G42" s="316">
        <v>0.83399999999999996</v>
      </c>
      <c r="H42" s="331">
        <v>20</v>
      </c>
      <c r="I42" s="361" t="s">
        <v>127</v>
      </c>
      <c r="J42" s="361" t="s">
        <v>127</v>
      </c>
      <c r="K42" s="362" t="s">
        <v>127</v>
      </c>
      <c r="L42" s="2"/>
      <c r="M42" s="40"/>
      <c r="N42" s="42"/>
      <c r="O42" s="42"/>
      <c r="P42" s="42"/>
      <c r="Q42" s="11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363"/>
      <c r="B43" s="364" t="s">
        <v>160</v>
      </c>
      <c r="C43" s="365" t="s">
        <v>39</v>
      </c>
      <c r="D43" s="366">
        <v>23</v>
      </c>
      <c r="E43" s="367" t="s">
        <v>127</v>
      </c>
      <c r="F43" s="368" t="s">
        <v>127</v>
      </c>
      <c r="G43" s="369">
        <v>0.20699999999999999</v>
      </c>
      <c r="H43" s="370">
        <v>22.715</v>
      </c>
      <c r="I43" s="367" t="s">
        <v>127</v>
      </c>
      <c r="J43" s="367" t="s">
        <v>127</v>
      </c>
      <c r="K43" s="368" t="s">
        <v>127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371"/>
      <c r="B44" s="372"/>
      <c r="C44" s="373"/>
      <c r="D44" s="374"/>
      <c r="E44" s="375"/>
      <c r="F44" s="284"/>
      <c r="G44" s="376"/>
      <c r="H44" s="377"/>
      <c r="I44" s="377"/>
      <c r="J44" s="378"/>
      <c r="K44" s="28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59" t="s">
        <v>166</v>
      </c>
      <c r="B45" s="303" t="s">
        <v>167</v>
      </c>
      <c r="C45" s="265" t="s">
        <v>168</v>
      </c>
      <c r="D45" s="346">
        <v>18</v>
      </c>
      <c r="E45" s="328">
        <v>20</v>
      </c>
      <c r="F45" s="329">
        <v>28</v>
      </c>
      <c r="G45" s="292">
        <v>0.14399999999999999</v>
      </c>
      <c r="H45" s="353">
        <v>16</v>
      </c>
      <c r="I45" s="307">
        <v>18</v>
      </c>
      <c r="J45" s="292">
        <v>26</v>
      </c>
      <c r="K45" s="333" t="s">
        <v>127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thickBot="1" x14ac:dyDescent="0.3">
      <c r="A46" s="379" t="s">
        <v>169</v>
      </c>
      <c r="B46" s="380" t="s">
        <v>164</v>
      </c>
      <c r="C46" s="381" t="s">
        <v>165</v>
      </c>
      <c r="D46" s="382" t="s">
        <v>127</v>
      </c>
      <c r="E46" s="383">
        <v>3</v>
      </c>
      <c r="F46" s="384">
        <v>11</v>
      </c>
      <c r="G46" s="385">
        <v>0.14399999999999999</v>
      </c>
      <c r="H46" s="386" t="s">
        <v>127</v>
      </c>
      <c r="I46" s="387">
        <v>3</v>
      </c>
      <c r="J46" s="385">
        <v>11</v>
      </c>
      <c r="K46" s="388" t="s">
        <v>127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4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389" t="s">
        <v>161</v>
      </c>
      <c r="B48" s="390"/>
      <c r="C48" s="391">
        <v>160</v>
      </c>
      <c r="D48" s="2"/>
      <c r="E48" s="2"/>
      <c r="F48" s="2"/>
      <c r="G48" s="17"/>
      <c r="H48" s="17"/>
      <c r="I48" s="17"/>
      <c r="J48" s="17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392" t="s">
        <v>162</v>
      </c>
      <c r="B49" s="393"/>
      <c r="C49" s="394">
        <v>32</v>
      </c>
      <c r="D49" s="2"/>
      <c r="E49" s="2"/>
      <c r="F49" s="2"/>
      <c r="G49" s="17"/>
      <c r="H49" s="17"/>
      <c r="I49" s="17"/>
      <c r="J49" s="17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392" t="s">
        <v>54</v>
      </c>
      <c r="B50" s="393"/>
      <c r="C50" s="394">
        <v>20</v>
      </c>
      <c r="D50" s="4"/>
      <c r="E50" s="2"/>
      <c r="F50" s="2"/>
      <c r="G50" s="17"/>
      <c r="H50" s="17"/>
      <c r="I50" s="17"/>
      <c r="J50" s="17"/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95" t="s">
        <v>55</v>
      </c>
      <c r="B51" s="396"/>
      <c r="C51" s="397">
        <v>0.5</v>
      </c>
      <c r="D51" s="2"/>
      <c r="E51" s="2"/>
      <c r="F51" s="2"/>
      <c r="G51" s="17"/>
      <c r="H51" s="17"/>
      <c r="I51" s="17"/>
      <c r="J51" s="17"/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97"/>
      <c r="B52" s="297"/>
      <c r="C52" s="29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398" t="s">
        <v>175</v>
      </c>
      <c r="B53" s="297"/>
      <c r="C53" s="399"/>
      <c r="D53" s="2"/>
      <c r="E53" s="11"/>
      <c r="F53" s="22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398" t="s">
        <v>163</v>
      </c>
      <c r="B54" s="297"/>
      <c r="C54" s="297"/>
      <c r="D54" s="2"/>
      <c r="E54" s="11"/>
      <c r="F54" s="2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400" t="s">
        <v>204</v>
      </c>
      <c r="B55" s="297"/>
      <c r="C55" s="29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</sheetData>
  <sheetProtection sheet="1" objects="1" scenarios="1"/>
  <mergeCells count="21">
    <mergeCell ref="A7:E7"/>
    <mergeCell ref="A8:E8"/>
    <mergeCell ref="A9:E9"/>
    <mergeCell ref="A10:E10"/>
    <mergeCell ref="F7:K10"/>
    <mergeCell ref="A34:A37"/>
    <mergeCell ref="A39:A43"/>
    <mergeCell ref="A12:C12"/>
    <mergeCell ref="A13:A14"/>
    <mergeCell ref="B13:B14"/>
    <mergeCell ref="C13:C14"/>
    <mergeCell ref="D12:F12"/>
    <mergeCell ref="G12:K12"/>
    <mergeCell ref="G13:G14"/>
    <mergeCell ref="H13:H14"/>
    <mergeCell ref="I13:I14"/>
    <mergeCell ref="J13:J14"/>
    <mergeCell ref="K13:K14"/>
    <mergeCell ref="D13:D14"/>
    <mergeCell ref="E13:E14"/>
    <mergeCell ref="F13:F14"/>
  </mergeCells>
  <pageMargins left="0.75" right="0.75" top="1" bottom="1" header="0" footer="0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showGridLines="0" zoomScaleNormal="100" workbookViewId="0">
      <selection activeCell="C9" sqref="C6:I9"/>
    </sheetView>
  </sheetViews>
  <sheetFormatPr defaultColWidth="12.6640625" defaultRowHeight="15" customHeight="1" x14ac:dyDescent="0.25"/>
  <cols>
    <col min="1" max="1" width="4.77734375" customWidth="1"/>
    <col min="2" max="2" width="81.109375" customWidth="1"/>
    <col min="3" max="3" width="32" customWidth="1"/>
    <col min="4" max="7" width="12" hidden="1" customWidth="1"/>
    <col min="8" max="9" width="12" customWidth="1"/>
    <col min="10" max="26" width="8.6640625" customWidth="1"/>
  </cols>
  <sheetData>
    <row r="1" spans="1:11" ht="18" customHeight="1" x14ac:dyDescent="0.25">
      <c r="B1" s="45"/>
      <c r="C1" s="44"/>
      <c r="D1" s="44"/>
      <c r="E1" s="44"/>
      <c r="F1" s="44"/>
      <c r="G1" s="44"/>
      <c r="H1" s="44"/>
      <c r="I1" s="44"/>
    </row>
    <row r="2" spans="1:11" ht="18" customHeight="1" x14ac:dyDescent="0.25">
      <c r="C2" s="44"/>
      <c r="D2" s="44"/>
      <c r="E2" s="44"/>
      <c r="F2" s="44"/>
      <c r="G2" s="44"/>
      <c r="H2" s="44"/>
      <c r="I2" s="44"/>
      <c r="K2" s="1"/>
    </row>
    <row r="3" spans="1:11" ht="18" customHeight="1" x14ac:dyDescent="0.25">
      <c r="C3" s="44"/>
      <c r="D3" s="44"/>
      <c r="E3" s="44"/>
      <c r="F3" s="44"/>
      <c r="G3" s="44"/>
      <c r="H3" s="44"/>
      <c r="I3" s="44"/>
    </row>
    <row r="4" spans="1:11" ht="17.399999999999999" x14ac:dyDescent="0.3">
      <c r="A4" s="2"/>
      <c r="B4" s="167"/>
      <c r="C4" s="168"/>
      <c r="D4" s="168"/>
      <c r="E4" s="168"/>
      <c r="F4" s="168"/>
      <c r="G4" s="168"/>
      <c r="H4" s="168"/>
      <c r="I4" s="3"/>
    </row>
    <row r="5" spans="1:11" ht="15.75" customHeight="1" x14ac:dyDescent="0.3">
      <c r="A5" s="2"/>
      <c r="B5" s="18"/>
      <c r="C5" s="2"/>
      <c r="D5" s="2"/>
      <c r="E5" s="2"/>
      <c r="F5" s="2"/>
      <c r="G5" s="2"/>
      <c r="H5" s="2"/>
      <c r="I5" s="5"/>
    </row>
    <row r="6" spans="1:11" ht="12.75" customHeight="1" x14ac:dyDescent="0.25">
      <c r="A6" s="2"/>
      <c r="B6" s="413" t="s">
        <v>185</v>
      </c>
      <c r="C6" s="161" t="s">
        <v>206</v>
      </c>
      <c r="D6" s="162"/>
      <c r="E6" s="162"/>
      <c r="F6" s="162"/>
      <c r="G6" s="162"/>
      <c r="H6" s="162"/>
      <c r="I6" s="163"/>
    </row>
    <row r="7" spans="1:11" ht="12.75" customHeight="1" x14ac:dyDescent="0.25">
      <c r="A7" s="2"/>
      <c r="B7" s="413" t="s">
        <v>185</v>
      </c>
      <c r="C7" s="164"/>
      <c r="D7" s="165"/>
      <c r="E7" s="165"/>
      <c r="F7" s="165"/>
      <c r="G7" s="165"/>
      <c r="H7" s="165"/>
      <c r="I7" s="166"/>
    </row>
    <row r="8" spans="1:11" ht="12.75" customHeight="1" x14ac:dyDescent="0.25">
      <c r="A8" s="2"/>
      <c r="B8" s="413" t="s">
        <v>185</v>
      </c>
      <c r="C8" s="155" t="s">
        <v>205</v>
      </c>
      <c r="D8" s="156"/>
      <c r="E8" s="156"/>
      <c r="F8" s="156"/>
      <c r="G8" s="156"/>
      <c r="H8" s="156"/>
      <c r="I8" s="157"/>
    </row>
    <row r="9" spans="1:11" ht="12.75" customHeight="1" x14ac:dyDescent="0.25">
      <c r="A9" s="2"/>
      <c r="B9" s="413" t="s">
        <v>185</v>
      </c>
      <c r="C9" s="158" t="s">
        <v>1</v>
      </c>
      <c r="D9" s="159"/>
      <c r="E9" s="159"/>
      <c r="F9" s="159"/>
      <c r="G9" s="159"/>
      <c r="H9" s="159"/>
      <c r="I9" s="160"/>
    </row>
    <row r="10" spans="1:11" ht="13.5" customHeight="1" thickBot="1" x14ac:dyDescent="0.3">
      <c r="A10" s="2"/>
      <c r="B10" s="4"/>
      <c r="C10" s="2"/>
      <c r="D10" s="2"/>
      <c r="E10" s="2"/>
      <c r="F10" s="2"/>
      <c r="G10" s="2"/>
      <c r="H10" s="2"/>
      <c r="I10" s="2"/>
    </row>
    <row r="11" spans="1:11" ht="13.5" customHeight="1" thickBot="1" x14ac:dyDescent="0.3">
      <c r="A11" s="2"/>
      <c r="B11" s="81"/>
      <c r="C11" s="88"/>
      <c r="D11" s="410" t="s">
        <v>2</v>
      </c>
      <c r="E11" s="411"/>
      <c r="F11" s="410" t="s">
        <v>3</v>
      </c>
      <c r="G11" s="411"/>
      <c r="H11" s="410" t="s">
        <v>4</v>
      </c>
      <c r="I11" s="411"/>
    </row>
    <row r="12" spans="1:11" ht="12.75" customHeight="1" thickBot="1" x14ac:dyDescent="0.3">
      <c r="A12" s="2"/>
      <c r="B12" s="57" t="s">
        <v>5</v>
      </c>
      <c r="C12" s="58" t="s">
        <v>176</v>
      </c>
      <c r="D12" s="58" t="s">
        <v>7</v>
      </c>
      <c r="E12" s="58" t="s">
        <v>8</v>
      </c>
      <c r="F12" s="58" t="s">
        <v>9</v>
      </c>
      <c r="G12" s="58" t="s">
        <v>10</v>
      </c>
      <c r="H12" s="58" t="s">
        <v>11</v>
      </c>
      <c r="I12" s="58" t="s">
        <v>12</v>
      </c>
    </row>
    <row r="13" spans="1:11" ht="15" customHeight="1" thickBot="1" x14ac:dyDescent="0.3">
      <c r="A13" s="183" t="s">
        <v>178</v>
      </c>
      <c r="B13" s="96" t="s">
        <v>13</v>
      </c>
      <c r="C13" s="83"/>
      <c r="D13" s="60">
        <f>'DEVICE RATINGS'!G20</f>
        <v>5.6000000000000001E-2</v>
      </c>
      <c r="E13" s="61">
        <f t="shared" ref="E13:E34" si="0">C13*D13</f>
        <v>0</v>
      </c>
      <c r="F13" s="60">
        <f>'DEVICE RATINGS'!H20</f>
        <v>0.15</v>
      </c>
      <c r="G13" s="61">
        <f t="shared" ref="G13:G34" si="1">C13*F13</f>
        <v>0</v>
      </c>
      <c r="H13" s="62">
        <f>'DEVICE RATINGS'!D20</f>
        <v>1</v>
      </c>
      <c r="I13" s="61">
        <f t="shared" ref="I13:I34" si="2">C13*H13</f>
        <v>0</v>
      </c>
    </row>
    <row r="14" spans="1:11" ht="15" customHeight="1" thickBot="1" x14ac:dyDescent="0.3">
      <c r="A14" s="184"/>
      <c r="B14" s="96" t="s">
        <v>14</v>
      </c>
      <c r="C14" s="83"/>
      <c r="D14" s="60">
        <f>'DEVICE RATINGS'!G22</f>
        <v>5.6000000000000001E-2</v>
      </c>
      <c r="E14" s="61">
        <f t="shared" si="0"/>
        <v>0</v>
      </c>
      <c r="F14" s="60">
        <f>'DEVICE RATINGS'!I22</f>
        <v>2.5</v>
      </c>
      <c r="G14" s="61">
        <f t="shared" si="1"/>
        <v>0</v>
      </c>
      <c r="H14" s="62">
        <f>'DEVICE RATINGS'!E22</f>
        <v>6.5</v>
      </c>
      <c r="I14" s="61">
        <f t="shared" si="2"/>
        <v>0</v>
      </c>
    </row>
    <row r="15" spans="1:11" ht="15" customHeight="1" thickBot="1" x14ac:dyDescent="0.3">
      <c r="A15" s="184"/>
      <c r="B15" s="96" t="s">
        <v>15</v>
      </c>
      <c r="C15" s="83"/>
      <c r="D15" s="60">
        <f>'DEVICE RATINGS'!G22</f>
        <v>5.6000000000000001E-2</v>
      </c>
      <c r="E15" s="61">
        <f t="shared" si="0"/>
        <v>0</v>
      </c>
      <c r="F15" s="60">
        <f>'DEVICE RATINGS'!J22</f>
        <v>8</v>
      </c>
      <c r="G15" s="61">
        <f t="shared" si="1"/>
        <v>0</v>
      </c>
      <c r="H15" s="62">
        <f>'DEVICE RATINGS'!F22</f>
        <v>8</v>
      </c>
      <c r="I15" s="61">
        <f t="shared" si="2"/>
        <v>0</v>
      </c>
    </row>
    <row r="16" spans="1:11" ht="15" customHeight="1" thickBot="1" x14ac:dyDescent="0.3">
      <c r="A16" s="184"/>
      <c r="B16" s="96" t="s">
        <v>16</v>
      </c>
      <c r="C16" s="83"/>
      <c r="D16" s="60">
        <f>'DEVICE RATINGS'!G24</f>
        <v>5.6000000000000001E-2</v>
      </c>
      <c r="E16" s="61">
        <f t="shared" si="0"/>
        <v>0</v>
      </c>
      <c r="F16" s="60">
        <f>'DEVICE RATINGS'!H24</f>
        <v>2.6</v>
      </c>
      <c r="G16" s="61">
        <f t="shared" si="1"/>
        <v>0</v>
      </c>
      <c r="H16" s="62">
        <f>'DEVICE RATINGS'!D24</f>
        <v>8</v>
      </c>
      <c r="I16" s="61">
        <f t="shared" si="2"/>
        <v>0</v>
      </c>
    </row>
    <row r="17" spans="1:11" ht="15" customHeight="1" thickBot="1" x14ac:dyDescent="0.3">
      <c r="A17" s="184"/>
      <c r="B17" s="96" t="s">
        <v>17</v>
      </c>
      <c r="C17" s="83"/>
      <c r="D17" s="60">
        <f>'DEVICE RATINGS'!G24</f>
        <v>5.6000000000000001E-2</v>
      </c>
      <c r="E17" s="61">
        <f t="shared" si="0"/>
        <v>0</v>
      </c>
      <c r="F17" s="60">
        <f>'DEVICE RATINGS'!I24</f>
        <v>4.9000000000000004</v>
      </c>
      <c r="G17" s="61">
        <f t="shared" si="1"/>
        <v>0</v>
      </c>
      <c r="H17" s="62">
        <f>'DEVICE RATINGS'!E24</f>
        <v>8</v>
      </c>
      <c r="I17" s="61">
        <f t="shared" si="2"/>
        <v>0</v>
      </c>
    </row>
    <row r="18" spans="1:11" ht="15" customHeight="1" thickBot="1" x14ac:dyDescent="0.3">
      <c r="A18" s="184"/>
      <c r="B18" s="96" t="s">
        <v>18</v>
      </c>
      <c r="C18" s="83"/>
      <c r="D18" s="60">
        <f>'DEVICE RATINGS'!G24</f>
        <v>5.6000000000000001E-2</v>
      </c>
      <c r="E18" s="61">
        <f t="shared" si="0"/>
        <v>0</v>
      </c>
      <c r="F18" s="60">
        <f>'DEVICE RATINGS'!J24</f>
        <v>10.5</v>
      </c>
      <c r="G18" s="61">
        <f t="shared" si="1"/>
        <v>0</v>
      </c>
      <c r="H18" s="62">
        <f>'DEVICE RATINGS'!F24</f>
        <v>16</v>
      </c>
      <c r="I18" s="61">
        <f t="shared" si="2"/>
        <v>0</v>
      </c>
    </row>
    <row r="19" spans="1:11" ht="15" customHeight="1" thickBot="1" x14ac:dyDescent="0.3">
      <c r="A19" s="184"/>
      <c r="B19" s="96" t="s">
        <v>19</v>
      </c>
      <c r="C19" s="84"/>
      <c r="D19" s="60">
        <f>'DEVICE RATINGS'!G26</f>
        <v>0.114</v>
      </c>
      <c r="E19" s="61">
        <f t="shared" si="0"/>
        <v>0</v>
      </c>
      <c r="F19" s="60">
        <f>'DEVICE RATINGS'!H26</f>
        <v>1.5</v>
      </c>
      <c r="G19" s="61">
        <f t="shared" si="1"/>
        <v>0</v>
      </c>
      <c r="H19" s="62">
        <f>'DEVICE RATINGS'!D26</f>
        <v>1.5</v>
      </c>
      <c r="I19" s="61">
        <f t="shared" si="2"/>
        <v>0</v>
      </c>
    </row>
    <row r="20" spans="1:11" ht="15" customHeight="1" thickBot="1" x14ac:dyDescent="0.3">
      <c r="A20" s="184"/>
      <c r="B20" s="96" t="s">
        <v>20</v>
      </c>
      <c r="C20" s="84"/>
      <c r="D20" s="60">
        <f>'DEVICE RATINGS'!G28</f>
        <v>0.114</v>
      </c>
      <c r="E20" s="61">
        <f t="shared" si="0"/>
        <v>0</v>
      </c>
      <c r="F20" s="60">
        <f>'DEVICE RATINGS'!I28</f>
        <v>3.5</v>
      </c>
      <c r="G20" s="61">
        <f t="shared" si="1"/>
        <v>0</v>
      </c>
      <c r="H20" s="62">
        <f>'DEVICE RATINGS'!E28</f>
        <v>3.5</v>
      </c>
      <c r="I20" s="61">
        <f t="shared" si="2"/>
        <v>0</v>
      </c>
      <c r="K20" s="8"/>
    </row>
    <row r="21" spans="1:11" ht="15" customHeight="1" thickBot="1" x14ac:dyDescent="0.3">
      <c r="A21" s="184"/>
      <c r="B21" s="96" t="s">
        <v>21</v>
      </c>
      <c r="C21" s="84"/>
      <c r="D21" s="60">
        <f>'DEVICE RATINGS'!G28</f>
        <v>0.114</v>
      </c>
      <c r="E21" s="61">
        <f t="shared" si="0"/>
        <v>0</v>
      </c>
      <c r="F21" s="60">
        <f>'DEVICE RATINGS'!J28</f>
        <v>8.5</v>
      </c>
      <c r="G21" s="61">
        <f t="shared" si="1"/>
        <v>0</v>
      </c>
      <c r="H21" s="62">
        <f>'DEVICE RATINGS'!F28</f>
        <v>8</v>
      </c>
      <c r="I21" s="61">
        <f t="shared" si="2"/>
        <v>0</v>
      </c>
      <c r="K21" s="8"/>
    </row>
    <row r="22" spans="1:11" ht="15" customHeight="1" thickBot="1" x14ac:dyDescent="0.3">
      <c r="A22" s="184"/>
      <c r="B22" s="96" t="s">
        <v>22</v>
      </c>
      <c r="C22" s="84"/>
      <c r="D22" s="60">
        <f>'DEVICE RATINGS'!G30</f>
        <v>0</v>
      </c>
      <c r="E22" s="61">
        <f t="shared" si="0"/>
        <v>0</v>
      </c>
      <c r="F22" s="60">
        <f>'DEVICE RATINGS'!H30</f>
        <v>0</v>
      </c>
      <c r="G22" s="61">
        <f t="shared" si="1"/>
        <v>0</v>
      </c>
      <c r="H22" s="62">
        <f>'DEVICE RATINGS'!D30</f>
        <v>16</v>
      </c>
      <c r="I22" s="61">
        <f t="shared" si="2"/>
        <v>0</v>
      </c>
      <c r="K22" s="44"/>
    </row>
    <row r="23" spans="1:11" ht="15" customHeight="1" thickBot="1" x14ac:dyDescent="0.3">
      <c r="A23" s="184"/>
      <c r="B23" s="96" t="s">
        <v>23</v>
      </c>
      <c r="C23" s="84"/>
      <c r="D23" s="60">
        <f>'DEVICE RATINGS'!G32</f>
        <v>0.34499999999999997</v>
      </c>
      <c r="E23" s="61">
        <f t="shared" si="0"/>
        <v>0</v>
      </c>
      <c r="F23" s="60">
        <f>'DEVICE RATINGS'!H32</f>
        <v>2.16</v>
      </c>
      <c r="G23" s="61">
        <f t="shared" si="1"/>
        <v>0</v>
      </c>
      <c r="H23" s="62">
        <f>'DEVICE RATINGS'!D32</f>
        <v>16</v>
      </c>
      <c r="I23" s="61">
        <f t="shared" si="2"/>
        <v>0</v>
      </c>
      <c r="K23" s="8"/>
    </row>
    <row r="24" spans="1:11" ht="15" customHeight="1" thickBot="1" x14ac:dyDescent="0.3">
      <c r="A24" s="184"/>
      <c r="B24" s="96" t="s">
        <v>24</v>
      </c>
      <c r="C24" s="84"/>
      <c r="D24" s="60">
        <f>'DEVICE RATINGS'!G32</f>
        <v>0.34499999999999997</v>
      </c>
      <c r="E24" s="61">
        <f t="shared" si="0"/>
        <v>0</v>
      </c>
      <c r="F24" s="60">
        <f>'DEVICE RATINGS'!I32</f>
        <v>11.58</v>
      </c>
      <c r="G24" s="61">
        <f t="shared" si="1"/>
        <v>0</v>
      </c>
      <c r="H24" s="62">
        <f>'DEVICE RATINGS'!E32</f>
        <v>27</v>
      </c>
      <c r="I24" s="61">
        <f t="shared" si="2"/>
        <v>0</v>
      </c>
      <c r="K24" s="8"/>
    </row>
    <row r="25" spans="1:11" ht="15" customHeight="1" thickBot="1" x14ac:dyDescent="0.3">
      <c r="A25" s="184"/>
      <c r="B25" s="96" t="s">
        <v>25</v>
      </c>
      <c r="C25" s="84"/>
      <c r="D25" s="60">
        <f>'DEVICE RATINGS'!G32</f>
        <v>0.34499999999999997</v>
      </c>
      <c r="E25" s="61">
        <f t="shared" si="0"/>
        <v>0</v>
      </c>
      <c r="F25" s="60">
        <f>'DEVICE RATINGS'!J32</f>
        <v>12.858000000000001</v>
      </c>
      <c r="G25" s="61">
        <f t="shared" si="1"/>
        <v>0</v>
      </c>
      <c r="H25" s="62">
        <f>'DEVICE RATINGS'!F32</f>
        <v>29</v>
      </c>
      <c r="I25" s="61">
        <f t="shared" si="2"/>
        <v>0</v>
      </c>
      <c r="K25" s="8"/>
    </row>
    <row r="26" spans="1:11" ht="15" customHeight="1" thickBot="1" x14ac:dyDescent="0.3">
      <c r="A26" s="184"/>
      <c r="B26" s="96" t="s">
        <v>26</v>
      </c>
      <c r="C26" s="84"/>
      <c r="D26" s="60">
        <f>'DEVICE RATINGS'!G34</f>
        <v>0.223</v>
      </c>
      <c r="E26" s="61">
        <f t="shared" si="0"/>
        <v>0</v>
      </c>
      <c r="F26" s="60">
        <f>'DEVICE RATINGS'!H34</f>
        <v>6.81</v>
      </c>
      <c r="G26" s="61">
        <f t="shared" si="1"/>
        <v>0</v>
      </c>
      <c r="H26" s="62">
        <f>'DEVICE RATINGS'!D34</f>
        <v>16</v>
      </c>
      <c r="I26" s="61">
        <f t="shared" si="2"/>
        <v>0</v>
      </c>
      <c r="K26" s="2"/>
    </row>
    <row r="27" spans="1:11" ht="15" customHeight="1" thickBot="1" x14ac:dyDescent="0.3">
      <c r="A27" s="184"/>
      <c r="B27" s="96" t="s">
        <v>27</v>
      </c>
      <c r="C27" s="84"/>
      <c r="D27" s="60">
        <f>'DEVICE RATINGS'!G34</f>
        <v>0.223</v>
      </c>
      <c r="E27" s="61">
        <f t="shared" si="0"/>
        <v>0</v>
      </c>
      <c r="F27" s="60">
        <f>'DEVICE RATINGS'!I34</f>
        <v>15.794</v>
      </c>
      <c r="G27" s="61">
        <f t="shared" si="1"/>
        <v>0</v>
      </c>
      <c r="H27" s="62">
        <f>'DEVICE RATINGS'!E34</f>
        <v>18</v>
      </c>
      <c r="I27" s="61">
        <f t="shared" si="2"/>
        <v>0</v>
      </c>
    </row>
    <row r="28" spans="1:11" ht="15" customHeight="1" thickBot="1" x14ac:dyDescent="0.3">
      <c r="A28" s="184"/>
      <c r="B28" s="96" t="s">
        <v>28</v>
      </c>
      <c r="C28" s="84"/>
      <c r="D28" s="60">
        <f>'DEVICE RATINGS'!G34</f>
        <v>0.223</v>
      </c>
      <c r="E28" s="61">
        <f t="shared" si="0"/>
        <v>0</v>
      </c>
      <c r="F28" s="60">
        <f>'DEVICE RATINGS'!J34</f>
        <v>24.027000000000001</v>
      </c>
      <c r="G28" s="61">
        <f t="shared" si="1"/>
        <v>0</v>
      </c>
      <c r="H28" s="62">
        <f>'DEVICE RATINGS'!F34</f>
        <v>33</v>
      </c>
      <c r="I28" s="61">
        <f t="shared" si="2"/>
        <v>0</v>
      </c>
    </row>
    <row r="29" spans="1:11" ht="15" customHeight="1" thickBot="1" x14ac:dyDescent="0.3">
      <c r="A29" s="184"/>
      <c r="B29" s="96" t="s">
        <v>29</v>
      </c>
      <c r="C29" s="84"/>
      <c r="D29" s="60">
        <f>'DEVICE RATINGS'!G35</f>
        <v>0.185</v>
      </c>
      <c r="E29" s="61">
        <f t="shared" si="0"/>
        <v>0</v>
      </c>
      <c r="F29" s="60">
        <f>'DEVICE RATINGS'!I35</f>
        <v>12.619</v>
      </c>
      <c r="G29" s="61">
        <f t="shared" si="1"/>
        <v>0</v>
      </c>
      <c r="H29" s="62">
        <f>'DEVICE RATINGS'!E35</f>
        <v>13</v>
      </c>
      <c r="I29" s="61">
        <f t="shared" si="2"/>
        <v>0</v>
      </c>
    </row>
    <row r="30" spans="1:11" ht="15" customHeight="1" thickBot="1" x14ac:dyDescent="0.3">
      <c r="A30" s="184"/>
      <c r="B30" s="96" t="s">
        <v>30</v>
      </c>
      <c r="C30" s="84"/>
      <c r="D30" s="60">
        <f>'DEVICE RATINGS'!G35</f>
        <v>0.185</v>
      </c>
      <c r="E30" s="61">
        <f t="shared" si="0"/>
        <v>0</v>
      </c>
      <c r="F30" s="60">
        <f>'DEVICE RATINGS'!J35</f>
        <v>14.5</v>
      </c>
      <c r="G30" s="61">
        <f t="shared" si="1"/>
        <v>0</v>
      </c>
      <c r="H30" s="62">
        <f>'DEVICE RATINGS'!F35</f>
        <v>14.5</v>
      </c>
      <c r="I30" s="61">
        <f t="shared" si="2"/>
        <v>0</v>
      </c>
    </row>
    <row r="31" spans="1:11" ht="15" customHeight="1" thickBot="1" x14ac:dyDescent="0.3">
      <c r="A31" s="184"/>
      <c r="B31" s="96" t="s">
        <v>31</v>
      </c>
      <c r="C31" s="84"/>
      <c r="D31" s="60">
        <f>'DEVICE RATINGS'!G36</f>
        <v>0.185</v>
      </c>
      <c r="E31" s="61">
        <f t="shared" si="0"/>
        <v>0</v>
      </c>
      <c r="F31" s="60">
        <f>'DEVICE RATINGS'!I36</f>
        <v>12.619</v>
      </c>
      <c r="G31" s="61">
        <f t="shared" si="1"/>
        <v>0</v>
      </c>
      <c r="H31" s="62">
        <f>'DEVICE RATINGS'!E36</f>
        <v>13</v>
      </c>
      <c r="I31" s="61">
        <f t="shared" si="2"/>
        <v>0</v>
      </c>
    </row>
    <row r="32" spans="1:11" ht="15" customHeight="1" thickBot="1" x14ac:dyDescent="0.3">
      <c r="A32" s="184"/>
      <c r="B32" s="96" t="s">
        <v>32</v>
      </c>
      <c r="C32" s="84"/>
      <c r="D32" s="60">
        <f>'DEVICE RATINGS'!G36</f>
        <v>0.185</v>
      </c>
      <c r="E32" s="61">
        <f t="shared" si="0"/>
        <v>0</v>
      </c>
      <c r="F32" s="60">
        <f>'DEVICE RATINGS'!J36</f>
        <v>14.5</v>
      </c>
      <c r="G32" s="61">
        <f t="shared" si="1"/>
        <v>0</v>
      </c>
      <c r="H32" s="62">
        <f>'DEVICE RATINGS'!F36</f>
        <v>14.5</v>
      </c>
      <c r="I32" s="61">
        <f t="shared" si="2"/>
        <v>0</v>
      </c>
    </row>
    <row r="33" spans="1:11" ht="15" customHeight="1" thickBot="1" x14ac:dyDescent="0.3">
      <c r="A33" s="184"/>
      <c r="B33" s="97" t="s">
        <v>33</v>
      </c>
      <c r="C33" s="84"/>
      <c r="D33" s="60">
        <f>'DEVICE RATINGS'!G37</f>
        <v>9.1999999999999998E-2</v>
      </c>
      <c r="E33" s="61">
        <f t="shared" si="0"/>
        <v>0</v>
      </c>
      <c r="F33" s="64">
        <f>'DEVICE RATINGS'!J37</f>
        <v>10.055999999999999</v>
      </c>
      <c r="G33" s="65">
        <f t="shared" si="1"/>
        <v>0</v>
      </c>
      <c r="H33" s="66">
        <f>'DEVICE RATINGS'!F37</f>
        <v>36</v>
      </c>
      <c r="I33" s="65">
        <f t="shared" si="2"/>
        <v>0</v>
      </c>
    </row>
    <row r="34" spans="1:11" ht="12.6" customHeight="1" x14ac:dyDescent="0.25">
      <c r="A34" s="184"/>
      <c r="B34" s="98" t="s">
        <v>34</v>
      </c>
      <c r="C34" s="173"/>
      <c r="D34" s="171">
        <f>'DEVICE RATINGS'!G39</f>
        <v>5.0919999999999996</v>
      </c>
      <c r="E34" s="169">
        <f t="shared" si="0"/>
        <v>0</v>
      </c>
      <c r="F34" s="171">
        <f>'DEVICE RATINGS'!H39</f>
        <v>34.130000000000003</v>
      </c>
      <c r="G34" s="169">
        <f t="shared" si="1"/>
        <v>0</v>
      </c>
      <c r="H34" s="172">
        <f>'DEVICE RATINGS'!D39</f>
        <v>34.5</v>
      </c>
      <c r="I34" s="169">
        <f t="shared" si="2"/>
        <v>0</v>
      </c>
    </row>
    <row r="35" spans="1:11" ht="12.75" customHeight="1" thickBot="1" x14ac:dyDescent="0.3">
      <c r="A35" s="184"/>
      <c r="B35" s="99" t="s">
        <v>35</v>
      </c>
      <c r="C35" s="233"/>
      <c r="D35" s="170"/>
      <c r="E35" s="170"/>
      <c r="F35" s="170"/>
      <c r="G35" s="170"/>
      <c r="H35" s="170"/>
      <c r="I35" s="170"/>
    </row>
    <row r="36" spans="1:11" ht="12.75" customHeight="1" x14ac:dyDescent="0.25">
      <c r="A36" s="184"/>
      <c r="B36" s="98" t="s">
        <v>34</v>
      </c>
      <c r="C36" s="173"/>
      <c r="D36" s="171">
        <f>'DEVICE RATINGS'!G40</f>
        <v>0.91400000000000003</v>
      </c>
      <c r="E36" s="169">
        <f>C36*D36</f>
        <v>0</v>
      </c>
      <c r="F36" s="171">
        <f>'DEVICE RATINGS'!H40</f>
        <v>2.4489999999999998</v>
      </c>
      <c r="G36" s="169">
        <f>C36*F36</f>
        <v>0</v>
      </c>
      <c r="H36" s="172">
        <f>'DEVICE RATINGS'!D40</f>
        <v>2.5</v>
      </c>
      <c r="I36" s="169">
        <f>C36*H36</f>
        <v>0</v>
      </c>
    </row>
    <row r="37" spans="1:11" ht="12.75" customHeight="1" thickBot="1" x14ac:dyDescent="0.3">
      <c r="A37" s="184"/>
      <c r="B37" s="100" t="s">
        <v>36</v>
      </c>
      <c r="C37" s="174"/>
      <c r="D37" s="170"/>
      <c r="E37" s="170"/>
      <c r="F37" s="170"/>
      <c r="G37" s="170"/>
      <c r="H37" s="170"/>
      <c r="I37" s="170"/>
    </row>
    <row r="38" spans="1:11" ht="12.75" customHeight="1" thickBot="1" x14ac:dyDescent="0.3">
      <c r="A38" s="184"/>
      <c r="B38" s="101" t="s">
        <v>37</v>
      </c>
      <c r="C38" s="85"/>
      <c r="D38" s="60">
        <f>'DEVICE RATINGS'!G41</f>
        <v>0.83399999999999996</v>
      </c>
      <c r="E38" s="61">
        <f t="shared" ref="E38:E46" si="3">C38*D38</f>
        <v>0</v>
      </c>
      <c r="F38" s="60">
        <f>'DEVICE RATINGS'!H41</f>
        <v>16</v>
      </c>
      <c r="G38" s="61">
        <f t="shared" ref="G38:G46" si="4">C38*F38</f>
        <v>0</v>
      </c>
      <c r="H38" s="62">
        <f>'DEVICE RATINGS'!D41</f>
        <v>16</v>
      </c>
      <c r="I38" s="61">
        <f t="shared" ref="I38:I45" si="5">C38*H38</f>
        <v>0</v>
      </c>
    </row>
    <row r="39" spans="1:11" ht="12.75" customHeight="1" thickBot="1" x14ac:dyDescent="0.3">
      <c r="A39" s="184"/>
      <c r="B39" s="101" t="s">
        <v>38</v>
      </c>
      <c r="C39" s="86"/>
      <c r="D39" s="60">
        <f>'DEVICE RATINGS'!G42</f>
        <v>0.83399999999999996</v>
      </c>
      <c r="E39" s="61">
        <f t="shared" si="3"/>
        <v>0</v>
      </c>
      <c r="F39" s="60">
        <f>'DEVICE RATINGS'!H42</f>
        <v>20</v>
      </c>
      <c r="G39" s="61">
        <f t="shared" si="4"/>
        <v>0</v>
      </c>
      <c r="H39" s="62">
        <f>'DEVICE RATINGS'!D42</f>
        <v>20</v>
      </c>
      <c r="I39" s="61">
        <f t="shared" si="5"/>
        <v>0</v>
      </c>
    </row>
    <row r="40" spans="1:11" ht="12.75" customHeight="1" thickBot="1" x14ac:dyDescent="0.3">
      <c r="A40" s="184"/>
      <c r="B40" s="101" t="s">
        <v>39</v>
      </c>
      <c r="C40" s="86"/>
      <c r="D40" s="60">
        <f>'DEVICE RATINGS'!G43</f>
        <v>0.20699999999999999</v>
      </c>
      <c r="E40" s="61">
        <f t="shared" si="3"/>
        <v>0</v>
      </c>
      <c r="F40" s="60">
        <f>'DEVICE RATINGS'!H43</f>
        <v>22.715</v>
      </c>
      <c r="G40" s="61">
        <f t="shared" si="4"/>
        <v>0</v>
      </c>
      <c r="H40" s="62">
        <f>'DEVICE RATINGS'!D43</f>
        <v>23</v>
      </c>
      <c r="I40" s="61">
        <f t="shared" si="5"/>
        <v>0</v>
      </c>
    </row>
    <row r="41" spans="1:11" ht="12.75" customHeight="1" thickBot="1" x14ac:dyDescent="0.3">
      <c r="A41" s="184"/>
      <c r="B41" s="70" t="s">
        <v>174</v>
      </c>
      <c r="C41" s="85"/>
      <c r="D41" s="60">
        <f xml:space="preserve"> 'DEVICE RATINGS'!G45</f>
        <v>0.14399999999999999</v>
      </c>
      <c r="E41" s="61">
        <f t="shared" si="3"/>
        <v>0</v>
      </c>
      <c r="F41" s="60">
        <f xml:space="preserve"> 'DEVICE RATINGS'!H45</f>
        <v>16</v>
      </c>
      <c r="G41" s="61">
        <f t="shared" si="4"/>
        <v>0</v>
      </c>
      <c r="H41" s="60">
        <f xml:space="preserve"> 'DEVICE RATINGS'!D45</f>
        <v>18</v>
      </c>
      <c r="I41" s="61">
        <f t="shared" si="5"/>
        <v>0</v>
      </c>
      <c r="K41" s="11"/>
    </row>
    <row r="42" spans="1:11" ht="12.6" customHeight="1" thickBot="1" x14ac:dyDescent="0.3">
      <c r="A42" s="184"/>
      <c r="B42" s="70" t="s">
        <v>172</v>
      </c>
      <c r="C42" s="85"/>
      <c r="D42" s="60">
        <f xml:space="preserve"> 'DEVICE RATINGS'!G45</f>
        <v>0.14399999999999999</v>
      </c>
      <c r="E42" s="61">
        <f t="shared" si="3"/>
        <v>0</v>
      </c>
      <c r="F42" s="60">
        <f xml:space="preserve"> 'DEVICE RATINGS'!I45</f>
        <v>18</v>
      </c>
      <c r="G42" s="61">
        <f t="shared" si="4"/>
        <v>0</v>
      </c>
      <c r="H42" s="60">
        <f xml:space="preserve"> 'DEVICE RATINGS'!E45</f>
        <v>20</v>
      </c>
      <c r="I42" s="61">
        <f t="shared" si="5"/>
        <v>0</v>
      </c>
      <c r="K42" s="11"/>
    </row>
    <row r="43" spans="1:11" ht="12.6" customHeight="1" thickBot="1" x14ac:dyDescent="0.3">
      <c r="A43" s="184"/>
      <c r="B43" s="70" t="s">
        <v>173</v>
      </c>
      <c r="C43" s="85"/>
      <c r="D43" s="60">
        <f xml:space="preserve"> 'DEVICE RATINGS'!G45</f>
        <v>0.14399999999999999</v>
      </c>
      <c r="E43" s="61">
        <f t="shared" si="3"/>
        <v>0</v>
      </c>
      <c r="F43" s="60">
        <f xml:space="preserve"> 'DEVICE RATINGS'!J45</f>
        <v>26</v>
      </c>
      <c r="G43" s="61">
        <f t="shared" si="4"/>
        <v>0</v>
      </c>
      <c r="H43" s="60">
        <f xml:space="preserve"> 'DEVICE RATINGS'!F45</f>
        <v>28</v>
      </c>
      <c r="I43" s="61">
        <f t="shared" si="5"/>
        <v>0</v>
      </c>
    </row>
    <row r="44" spans="1:11" ht="12.75" customHeight="1" thickBot="1" x14ac:dyDescent="0.3">
      <c r="A44" s="184"/>
      <c r="B44" s="70" t="s">
        <v>170</v>
      </c>
      <c r="C44" s="85"/>
      <c r="D44" s="60">
        <f xml:space="preserve"> 'DEVICE RATINGS'!G46</f>
        <v>0.14399999999999999</v>
      </c>
      <c r="E44" s="61">
        <f t="shared" si="3"/>
        <v>0</v>
      </c>
      <c r="F44" s="60">
        <f xml:space="preserve"> 'DEVICE RATINGS'!I46</f>
        <v>3</v>
      </c>
      <c r="G44" s="61">
        <f t="shared" si="4"/>
        <v>0</v>
      </c>
      <c r="H44" s="60">
        <f xml:space="preserve"> 'DEVICE RATINGS'!E46</f>
        <v>3</v>
      </c>
      <c r="I44" s="61">
        <f t="shared" si="5"/>
        <v>0</v>
      </c>
    </row>
    <row r="45" spans="1:11" ht="12.75" customHeight="1" thickBot="1" x14ac:dyDescent="0.3">
      <c r="A45" s="185"/>
      <c r="B45" s="70" t="s">
        <v>171</v>
      </c>
      <c r="C45" s="85"/>
      <c r="D45" s="60">
        <f xml:space="preserve"> 'DEVICE RATINGS'!G46</f>
        <v>0.14399999999999999</v>
      </c>
      <c r="E45" s="61">
        <f t="shared" si="3"/>
        <v>0</v>
      </c>
      <c r="F45" s="60">
        <f xml:space="preserve"> 'DEVICE RATINGS'!J46</f>
        <v>11</v>
      </c>
      <c r="G45" s="61">
        <f t="shared" si="4"/>
        <v>0</v>
      </c>
      <c r="H45" s="60">
        <f xml:space="preserve"> 'DEVICE RATINGS'!F46</f>
        <v>11</v>
      </c>
      <c r="I45" s="61">
        <f t="shared" si="5"/>
        <v>0</v>
      </c>
    </row>
    <row r="46" spans="1:11" ht="12.75" customHeight="1" thickBot="1" x14ac:dyDescent="0.3">
      <c r="A46" s="2"/>
      <c r="B46" s="71" t="s">
        <v>40</v>
      </c>
      <c r="C46" s="87"/>
      <c r="D46" s="72">
        <f>'DEVICE RATINGS'!C51</f>
        <v>0.5</v>
      </c>
      <c r="E46" s="73">
        <f t="shared" si="3"/>
        <v>0</v>
      </c>
      <c r="F46" s="72">
        <f>'DEVICE RATINGS'!C51</f>
        <v>0.5</v>
      </c>
      <c r="G46" s="73">
        <f t="shared" si="4"/>
        <v>0</v>
      </c>
      <c r="H46" s="72"/>
      <c r="I46" s="72"/>
    </row>
    <row r="47" spans="1:11" ht="12.75" customHeight="1" thickBot="1" x14ac:dyDescent="0.3">
      <c r="A47" s="2"/>
      <c r="B47" s="90"/>
      <c r="C47" s="91"/>
      <c r="D47" s="72"/>
      <c r="E47" s="72"/>
      <c r="F47" s="72"/>
      <c r="G47" s="72"/>
      <c r="H47" s="72"/>
      <c r="I47" s="72"/>
    </row>
    <row r="48" spans="1:11" ht="24.6" customHeight="1" thickBot="1" x14ac:dyDescent="0.3">
      <c r="A48" s="2"/>
      <c r="B48" s="74" t="s">
        <v>41</v>
      </c>
      <c r="C48" s="65">
        <f>SUM(C13:C45)</f>
        <v>0</v>
      </c>
      <c r="D48" s="65" t="s">
        <v>42</v>
      </c>
      <c r="E48" s="65">
        <f>SUM(E13:E46)</f>
        <v>0</v>
      </c>
      <c r="F48" s="65" t="s">
        <v>43</v>
      </c>
      <c r="G48" s="65">
        <f>SUM(G13:G46)</f>
        <v>0</v>
      </c>
      <c r="H48" s="65" t="s">
        <v>44</v>
      </c>
      <c r="I48" s="65">
        <f>SUM(I13:I45)</f>
        <v>0</v>
      </c>
    </row>
    <row r="49" spans="1:9" ht="12.75" customHeight="1" x14ac:dyDescent="0.25">
      <c r="A49" s="2"/>
      <c r="B49" s="88"/>
      <c r="C49" s="88"/>
      <c r="D49" s="88"/>
      <c r="E49" s="88"/>
      <c r="F49" s="88"/>
      <c r="G49" s="88"/>
      <c r="H49" s="88"/>
      <c r="I49" s="88"/>
    </row>
    <row r="50" spans="1:9" ht="12.75" customHeight="1" x14ac:dyDescent="0.25">
      <c r="A50" s="2"/>
      <c r="B50" s="75" t="s">
        <v>45</v>
      </c>
      <c r="C50" s="76">
        <f>'DEVICE RATINGS'!C48</f>
        <v>160</v>
      </c>
      <c r="D50" s="88"/>
      <c r="E50" s="88"/>
      <c r="F50" s="88"/>
      <c r="G50" s="88"/>
      <c r="H50" s="79" t="s">
        <v>46</v>
      </c>
      <c r="I50" s="80">
        <f>'DEVICE RATINGS'!C48</f>
        <v>160</v>
      </c>
    </row>
    <row r="51" spans="1:9" ht="12.75" customHeight="1" x14ac:dyDescent="0.25">
      <c r="B51" s="77" t="s">
        <v>47</v>
      </c>
      <c r="C51" s="78">
        <f>'DEVICE RATINGS'!C49</f>
        <v>32</v>
      </c>
      <c r="D51" s="92"/>
      <c r="E51" s="92"/>
      <c r="F51" s="92"/>
      <c r="G51" s="92"/>
      <c r="H51" s="93"/>
      <c r="I51" s="93"/>
    </row>
    <row r="52" spans="1:9" ht="12.75" customHeight="1" x14ac:dyDescent="0.25">
      <c r="B52" s="77"/>
      <c r="C52" s="78"/>
      <c r="D52" s="92"/>
      <c r="E52" s="92"/>
      <c r="F52" s="92"/>
      <c r="G52" s="92"/>
      <c r="H52" s="93"/>
      <c r="I52" s="93"/>
    </row>
    <row r="53" spans="1:9" ht="12.75" customHeight="1" x14ac:dyDescent="0.25">
      <c r="B53" s="94"/>
      <c r="C53" s="95"/>
      <c r="D53" s="92"/>
      <c r="E53" s="92"/>
      <c r="F53" s="92"/>
      <c r="G53" s="92"/>
      <c r="H53" s="93"/>
      <c r="I53" s="93"/>
    </row>
    <row r="54" spans="1:9" ht="12.75" customHeight="1" x14ac:dyDescent="0.25">
      <c r="B54" s="2"/>
      <c r="C54" s="2"/>
      <c r="D54" s="2"/>
      <c r="E54" s="2"/>
      <c r="F54" s="2"/>
      <c r="G54" s="2"/>
      <c r="H54" s="2"/>
      <c r="I54" s="2"/>
    </row>
    <row r="55" spans="1:9" ht="12.75" customHeight="1" x14ac:dyDescent="0.25">
      <c r="B55" s="81" t="str">
        <f>'DEVICE RATINGS'!A53</f>
        <v>26-1116 Issue 12</v>
      </c>
      <c r="C55" s="46" t="str">
        <f>IF(C48&gt;C51,"ERROR: There are too many devices on this zone."," ")</f>
        <v xml:space="preserve"> </v>
      </c>
      <c r="D55" s="44"/>
      <c r="E55" s="44"/>
      <c r="F55" s="44"/>
      <c r="G55" s="44"/>
      <c r="H55" s="44"/>
      <c r="I55" s="2"/>
    </row>
    <row r="56" spans="1:9" ht="12.75" customHeight="1" x14ac:dyDescent="0.25">
      <c r="B56" s="81" t="s">
        <v>49</v>
      </c>
      <c r="C56" s="46" t="str">
        <f>IF(I48&gt;I50,"ERROR: This zone is over the maximum permissible loading units."," ")</f>
        <v xml:space="preserve"> </v>
      </c>
      <c r="D56" s="44"/>
      <c r="E56" s="44"/>
      <c r="F56" s="44"/>
      <c r="G56" s="44"/>
      <c r="H56" s="44"/>
      <c r="I56" s="17"/>
    </row>
    <row r="57" spans="1:9" ht="12.75" customHeight="1" x14ac:dyDescent="0.25">
      <c r="B57" s="82" t="str">
        <f>'DEVICE RATINGS'!A55</f>
        <v>Sheet updated 03/04/2025</v>
      </c>
      <c r="C57" s="46" t="str">
        <f>IF(OR(C34&gt;0,C36&gt;0),"ERROR: The Twinflex Output Module is not compatible with this panel."," ")</f>
        <v xml:space="preserve"> </v>
      </c>
      <c r="D57" s="44"/>
      <c r="E57" s="44"/>
      <c r="F57" s="44"/>
      <c r="G57" s="44"/>
      <c r="H57" s="44"/>
      <c r="I57" s="2"/>
    </row>
    <row r="58" spans="1:9" ht="12.75" customHeight="1" x14ac:dyDescent="0.25"/>
    <row r="59" spans="1:9" ht="12.75" customHeight="1" x14ac:dyDescent="0.25"/>
    <row r="60" spans="1:9" ht="12.75" customHeight="1" x14ac:dyDescent="0.25"/>
    <row r="61" spans="1:9" ht="12.75" customHeight="1" x14ac:dyDescent="0.25"/>
    <row r="62" spans="1:9" ht="12.75" customHeight="1" x14ac:dyDescent="0.25"/>
    <row r="63" spans="1:9" ht="12.75" customHeight="1" x14ac:dyDescent="0.25"/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heetProtection sheet="1" objects="1" scenarios="1"/>
  <mergeCells count="22">
    <mergeCell ref="A13:A45"/>
    <mergeCell ref="I36:I37"/>
    <mergeCell ref="D11:E11"/>
    <mergeCell ref="F11:G11"/>
    <mergeCell ref="H11:I11"/>
    <mergeCell ref="G36:G37"/>
    <mergeCell ref="H36:H37"/>
    <mergeCell ref="C34:C35"/>
    <mergeCell ref="C36:C37"/>
    <mergeCell ref="D36:D37"/>
    <mergeCell ref="E36:E37"/>
    <mergeCell ref="F36:F37"/>
    <mergeCell ref="D34:D35"/>
    <mergeCell ref="B4:H4"/>
    <mergeCell ref="C6:I7"/>
    <mergeCell ref="E34:E35"/>
    <mergeCell ref="F34:F35"/>
    <mergeCell ref="G34:G35"/>
    <mergeCell ref="H34:H35"/>
    <mergeCell ref="I34:I35"/>
    <mergeCell ref="C8:I8"/>
    <mergeCell ref="C9:I9"/>
  </mergeCells>
  <conditionalFormatting sqref="I48">
    <cfRule type="cellIs" dxfId="81" priority="7" stopIfTrue="1" operator="lessThanOrEqual">
      <formula>$I$50</formula>
    </cfRule>
  </conditionalFormatting>
  <conditionalFormatting sqref="I48">
    <cfRule type="cellIs" dxfId="80" priority="8" stopIfTrue="1" operator="greaterThan">
      <formula>$I$50</formula>
    </cfRule>
  </conditionalFormatting>
  <conditionalFormatting sqref="C48">
    <cfRule type="cellIs" dxfId="79" priority="9" stopIfTrue="1" operator="lessThanOrEqual">
      <formula>$C$51</formula>
    </cfRule>
  </conditionalFormatting>
  <conditionalFormatting sqref="C48">
    <cfRule type="cellIs" dxfId="78" priority="10" stopIfTrue="1" operator="greaterThan">
      <formula>$C$51</formula>
    </cfRule>
  </conditionalFormatting>
  <conditionalFormatting sqref="C34:C35">
    <cfRule type="cellIs" dxfId="77" priority="2" stopIfTrue="1" operator="greaterThan">
      <formula>0</formula>
    </cfRule>
  </conditionalFormatting>
  <conditionalFormatting sqref="C36:C37">
    <cfRule type="cellIs" dxfId="76" priority="1" stopIfTrue="1" operator="greaterThan">
      <formula>0</formula>
    </cfRule>
  </conditionalFormatting>
  <dataValidations count="1">
    <dataValidation type="decimal" operator="lessThanOrEqual" allowBlank="1" showInputMessage="1" showErrorMessage="1" prompt="Only One EOL Device Allowed." sqref="C46">
      <formula1>1</formula1>
    </dataValidation>
  </dataValidations>
  <pageMargins left="0.75" right="0.75" top="1" bottom="1" header="0" footer="0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showGridLines="0" workbookViewId="0">
      <selection activeCell="C9" sqref="C9:I9"/>
    </sheetView>
  </sheetViews>
  <sheetFormatPr defaultColWidth="12.6640625" defaultRowHeight="15" customHeight="1" x14ac:dyDescent="0.25"/>
  <cols>
    <col min="1" max="1" width="4.77734375" customWidth="1"/>
    <col min="2" max="2" width="81.109375" customWidth="1"/>
    <col min="3" max="3" width="32" customWidth="1"/>
    <col min="4" max="7" width="12" hidden="1" customWidth="1"/>
    <col min="8" max="9" width="12" customWidth="1"/>
    <col min="10" max="26" width="8.6640625" customWidth="1"/>
  </cols>
  <sheetData>
    <row r="1" spans="1:11" ht="18" customHeight="1" x14ac:dyDescent="0.25">
      <c r="C1" s="44"/>
      <c r="D1" s="44"/>
      <c r="E1" s="44"/>
      <c r="F1" s="44"/>
      <c r="G1" s="44"/>
      <c r="H1" s="44"/>
      <c r="I1" s="44"/>
    </row>
    <row r="2" spans="1:11" ht="18" customHeight="1" x14ac:dyDescent="0.25">
      <c r="C2" s="44"/>
      <c r="D2" s="44"/>
      <c r="E2" s="44"/>
      <c r="F2" s="44"/>
      <c r="G2" s="44"/>
      <c r="H2" s="44"/>
      <c r="I2" s="44"/>
      <c r="K2" s="1"/>
    </row>
    <row r="3" spans="1:11" ht="18" customHeight="1" x14ac:dyDescent="0.25">
      <c r="C3" s="44"/>
      <c r="D3" s="44"/>
      <c r="E3" s="44"/>
      <c r="F3" s="44"/>
      <c r="G3" s="44"/>
      <c r="H3" s="44"/>
      <c r="I3" s="44"/>
    </row>
    <row r="4" spans="1:11" ht="17.399999999999999" customHeight="1" x14ac:dyDescent="0.3">
      <c r="A4" s="2"/>
      <c r="B4" s="167"/>
      <c r="C4" s="168"/>
      <c r="D4" s="168"/>
      <c r="E4" s="168"/>
      <c r="F4" s="168"/>
      <c r="G4" s="168"/>
      <c r="H4" s="168"/>
      <c r="I4" s="3"/>
    </row>
    <row r="5" spans="1:11" ht="15.6" customHeight="1" x14ac:dyDescent="0.3">
      <c r="A5" s="2"/>
      <c r="B5" s="18"/>
      <c r="C5" s="2"/>
      <c r="D5" s="2"/>
      <c r="E5" s="2"/>
      <c r="F5" s="2"/>
      <c r="G5" s="2"/>
      <c r="H5" s="2"/>
      <c r="I5" s="5"/>
    </row>
    <row r="6" spans="1:11" ht="12.75" customHeight="1" x14ac:dyDescent="0.25">
      <c r="A6" s="2"/>
      <c r="B6" s="413" t="s">
        <v>185</v>
      </c>
      <c r="C6" s="161" t="s">
        <v>206</v>
      </c>
      <c r="D6" s="162"/>
      <c r="E6" s="162"/>
      <c r="F6" s="162"/>
      <c r="G6" s="162"/>
      <c r="H6" s="162"/>
      <c r="I6" s="163"/>
    </row>
    <row r="7" spans="1:11" ht="12.75" customHeight="1" x14ac:dyDescent="0.25">
      <c r="A7" s="2"/>
      <c r="B7" s="413" t="s">
        <v>185</v>
      </c>
      <c r="C7" s="164"/>
      <c r="D7" s="165"/>
      <c r="E7" s="165"/>
      <c r="F7" s="165"/>
      <c r="G7" s="165"/>
      <c r="H7" s="165"/>
      <c r="I7" s="166"/>
    </row>
    <row r="8" spans="1:11" ht="12.75" customHeight="1" x14ac:dyDescent="0.25">
      <c r="A8" s="2"/>
      <c r="B8" s="413" t="s">
        <v>185</v>
      </c>
      <c r="C8" s="155" t="s">
        <v>205</v>
      </c>
      <c r="D8" s="156"/>
      <c r="E8" s="156"/>
      <c r="F8" s="156"/>
      <c r="G8" s="156"/>
      <c r="H8" s="156"/>
      <c r="I8" s="157"/>
    </row>
    <row r="9" spans="1:11" ht="12.75" customHeight="1" x14ac:dyDescent="0.25">
      <c r="A9" s="2"/>
      <c r="B9" s="413" t="s">
        <v>185</v>
      </c>
      <c r="C9" s="158" t="s">
        <v>1</v>
      </c>
      <c r="D9" s="159"/>
      <c r="E9" s="159"/>
      <c r="F9" s="159"/>
      <c r="G9" s="159"/>
      <c r="H9" s="159"/>
      <c r="I9" s="160"/>
    </row>
    <row r="10" spans="1:11" ht="12.75" customHeight="1" thickBot="1" x14ac:dyDescent="0.3">
      <c r="A10" s="2"/>
      <c r="B10" s="4"/>
      <c r="C10" s="2"/>
      <c r="D10" s="2"/>
      <c r="E10" s="2"/>
      <c r="F10" s="2"/>
      <c r="G10" s="2"/>
      <c r="H10" s="2"/>
      <c r="I10" s="2"/>
    </row>
    <row r="11" spans="1:11" ht="13.5" customHeight="1" x14ac:dyDescent="0.25">
      <c r="A11" s="2"/>
      <c r="B11" s="81"/>
      <c r="C11" s="88"/>
      <c r="D11" s="181" t="s">
        <v>2</v>
      </c>
      <c r="E11" s="186"/>
      <c r="F11" s="181" t="s">
        <v>3</v>
      </c>
      <c r="G11" s="182"/>
      <c r="H11" s="181" t="s">
        <v>4</v>
      </c>
      <c r="I11" s="182"/>
    </row>
    <row r="12" spans="1:11" ht="12.75" customHeight="1" thickBot="1" x14ac:dyDescent="0.3">
      <c r="A12" s="2"/>
      <c r="B12" s="57" t="s">
        <v>5</v>
      </c>
      <c r="C12" s="58" t="s">
        <v>176</v>
      </c>
      <c r="D12" s="58" t="s">
        <v>7</v>
      </c>
      <c r="E12" s="58" t="s">
        <v>8</v>
      </c>
      <c r="F12" s="58" t="s">
        <v>9</v>
      </c>
      <c r="G12" s="58" t="s">
        <v>10</v>
      </c>
      <c r="H12" s="58" t="s">
        <v>11</v>
      </c>
      <c r="I12" s="58" t="s">
        <v>12</v>
      </c>
    </row>
    <row r="13" spans="1:11" ht="15" customHeight="1" thickBot="1" x14ac:dyDescent="0.3">
      <c r="A13" s="183" t="s">
        <v>179</v>
      </c>
      <c r="B13" s="59" t="s">
        <v>13</v>
      </c>
      <c r="C13" s="83"/>
      <c r="D13" s="60">
        <f>'DEVICE RATINGS'!G20</f>
        <v>5.6000000000000001E-2</v>
      </c>
      <c r="E13" s="61">
        <f t="shared" ref="E13:E34" si="0">C13*D13</f>
        <v>0</v>
      </c>
      <c r="F13" s="60">
        <f>'DEVICE RATINGS'!H20</f>
        <v>0.15</v>
      </c>
      <c r="G13" s="61">
        <f t="shared" ref="G13:G34" si="1">C13*F13</f>
        <v>0</v>
      </c>
      <c r="H13" s="62">
        <f>'DEVICE RATINGS'!D20</f>
        <v>1</v>
      </c>
      <c r="I13" s="61">
        <f t="shared" ref="I13:I34" si="2">C13*H13</f>
        <v>0</v>
      </c>
    </row>
    <row r="14" spans="1:11" ht="15" customHeight="1" thickBot="1" x14ac:dyDescent="0.3">
      <c r="A14" s="184"/>
      <c r="B14" s="59" t="s">
        <v>14</v>
      </c>
      <c r="C14" s="83"/>
      <c r="D14" s="60">
        <f>'DEVICE RATINGS'!G22</f>
        <v>5.6000000000000001E-2</v>
      </c>
      <c r="E14" s="61">
        <f t="shared" si="0"/>
        <v>0</v>
      </c>
      <c r="F14" s="60">
        <f>'DEVICE RATINGS'!I22</f>
        <v>2.5</v>
      </c>
      <c r="G14" s="61">
        <f t="shared" si="1"/>
        <v>0</v>
      </c>
      <c r="H14" s="62">
        <f>'DEVICE RATINGS'!E22</f>
        <v>6.5</v>
      </c>
      <c r="I14" s="61">
        <f t="shared" si="2"/>
        <v>0</v>
      </c>
    </row>
    <row r="15" spans="1:11" ht="15" customHeight="1" thickBot="1" x14ac:dyDescent="0.3">
      <c r="A15" s="184"/>
      <c r="B15" s="59" t="s">
        <v>15</v>
      </c>
      <c r="C15" s="83"/>
      <c r="D15" s="60">
        <f>'DEVICE RATINGS'!G22</f>
        <v>5.6000000000000001E-2</v>
      </c>
      <c r="E15" s="61">
        <f t="shared" si="0"/>
        <v>0</v>
      </c>
      <c r="F15" s="60">
        <f>'DEVICE RATINGS'!J22</f>
        <v>8</v>
      </c>
      <c r="G15" s="61">
        <f t="shared" si="1"/>
        <v>0</v>
      </c>
      <c r="H15" s="62">
        <f>'DEVICE RATINGS'!F22</f>
        <v>8</v>
      </c>
      <c r="I15" s="61">
        <f t="shared" si="2"/>
        <v>0</v>
      </c>
    </row>
    <row r="16" spans="1:11" ht="15" customHeight="1" thickBot="1" x14ac:dyDescent="0.3">
      <c r="A16" s="184"/>
      <c r="B16" s="59" t="s">
        <v>16</v>
      </c>
      <c r="C16" s="83"/>
      <c r="D16" s="60">
        <f>'DEVICE RATINGS'!G24</f>
        <v>5.6000000000000001E-2</v>
      </c>
      <c r="E16" s="61">
        <f t="shared" si="0"/>
        <v>0</v>
      </c>
      <c r="F16" s="60">
        <f>'DEVICE RATINGS'!H24</f>
        <v>2.6</v>
      </c>
      <c r="G16" s="61">
        <f t="shared" si="1"/>
        <v>0</v>
      </c>
      <c r="H16" s="62">
        <f>'DEVICE RATINGS'!D24</f>
        <v>8</v>
      </c>
      <c r="I16" s="61">
        <f t="shared" si="2"/>
        <v>0</v>
      </c>
    </row>
    <row r="17" spans="1:11" ht="15" customHeight="1" thickBot="1" x14ac:dyDescent="0.3">
      <c r="A17" s="184"/>
      <c r="B17" s="59" t="s">
        <v>17</v>
      </c>
      <c r="C17" s="83"/>
      <c r="D17" s="60">
        <f>'DEVICE RATINGS'!G24</f>
        <v>5.6000000000000001E-2</v>
      </c>
      <c r="E17" s="61">
        <f t="shared" si="0"/>
        <v>0</v>
      </c>
      <c r="F17" s="60">
        <f>'DEVICE RATINGS'!I24</f>
        <v>4.9000000000000004</v>
      </c>
      <c r="G17" s="61">
        <f t="shared" si="1"/>
        <v>0</v>
      </c>
      <c r="H17" s="62">
        <f>'DEVICE RATINGS'!E24</f>
        <v>8</v>
      </c>
      <c r="I17" s="61">
        <f t="shared" si="2"/>
        <v>0</v>
      </c>
    </row>
    <row r="18" spans="1:11" ht="15" customHeight="1" thickBot="1" x14ac:dyDescent="0.3">
      <c r="A18" s="184"/>
      <c r="B18" s="59" t="s">
        <v>18</v>
      </c>
      <c r="C18" s="83"/>
      <c r="D18" s="60">
        <f>'DEVICE RATINGS'!G24</f>
        <v>5.6000000000000001E-2</v>
      </c>
      <c r="E18" s="61">
        <f t="shared" si="0"/>
        <v>0</v>
      </c>
      <c r="F18" s="60">
        <f>'DEVICE RATINGS'!J24</f>
        <v>10.5</v>
      </c>
      <c r="G18" s="61">
        <f t="shared" si="1"/>
        <v>0</v>
      </c>
      <c r="H18" s="62">
        <f>'DEVICE RATINGS'!F24</f>
        <v>16</v>
      </c>
      <c r="I18" s="61">
        <f t="shared" si="2"/>
        <v>0</v>
      </c>
    </row>
    <row r="19" spans="1:11" ht="15" customHeight="1" thickBot="1" x14ac:dyDescent="0.3">
      <c r="A19" s="184"/>
      <c r="B19" s="59" t="s">
        <v>19</v>
      </c>
      <c r="C19" s="84"/>
      <c r="D19" s="60">
        <f>'DEVICE RATINGS'!G26</f>
        <v>0.114</v>
      </c>
      <c r="E19" s="61">
        <f t="shared" si="0"/>
        <v>0</v>
      </c>
      <c r="F19" s="60">
        <f>'DEVICE RATINGS'!H26</f>
        <v>1.5</v>
      </c>
      <c r="G19" s="61">
        <f t="shared" si="1"/>
        <v>0</v>
      </c>
      <c r="H19" s="62">
        <f>'DEVICE RATINGS'!D26</f>
        <v>1.5</v>
      </c>
      <c r="I19" s="61">
        <f t="shared" si="2"/>
        <v>0</v>
      </c>
    </row>
    <row r="20" spans="1:11" ht="15" customHeight="1" thickBot="1" x14ac:dyDescent="0.3">
      <c r="A20" s="184"/>
      <c r="B20" s="59" t="s">
        <v>20</v>
      </c>
      <c r="C20" s="84"/>
      <c r="D20" s="60">
        <f>'DEVICE RATINGS'!G28</f>
        <v>0.114</v>
      </c>
      <c r="E20" s="61">
        <f t="shared" si="0"/>
        <v>0</v>
      </c>
      <c r="F20" s="60">
        <f>'DEVICE RATINGS'!I28</f>
        <v>3.5</v>
      </c>
      <c r="G20" s="61">
        <f t="shared" si="1"/>
        <v>0</v>
      </c>
      <c r="H20" s="62">
        <f>'DEVICE RATINGS'!E28</f>
        <v>3.5</v>
      </c>
      <c r="I20" s="61">
        <f t="shared" si="2"/>
        <v>0</v>
      </c>
      <c r="K20" s="8"/>
    </row>
    <row r="21" spans="1:11" ht="15" customHeight="1" thickBot="1" x14ac:dyDescent="0.3">
      <c r="A21" s="184"/>
      <c r="B21" s="59" t="s">
        <v>21</v>
      </c>
      <c r="C21" s="84"/>
      <c r="D21" s="60">
        <f>'DEVICE RATINGS'!G28</f>
        <v>0.114</v>
      </c>
      <c r="E21" s="61">
        <f t="shared" si="0"/>
        <v>0</v>
      </c>
      <c r="F21" s="60">
        <f>'DEVICE RATINGS'!J28</f>
        <v>8.5</v>
      </c>
      <c r="G21" s="61">
        <f t="shared" si="1"/>
        <v>0</v>
      </c>
      <c r="H21" s="62">
        <f>'DEVICE RATINGS'!F28</f>
        <v>8</v>
      </c>
      <c r="I21" s="61">
        <f t="shared" si="2"/>
        <v>0</v>
      </c>
      <c r="K21" s="8"/>
    </row>
    <row r="22" spans="1:11" ht="15" customHeight="1" thickBot="1" x14ac:dyDescent="0.3">
      <c r="A22" s="184"/>
      <c r="B22" s="59" t="s">
        <v>22</v>
      </c>
      <c r="C22" s="84"/>
      <c r="D22" s="60">
        <f>'DEVICE RATINGS'!G30</f>
        <v>0</v>
      </c>
      <c r="E22" s="61">
        <f t="shared" si="0"/>
        <v>0</v>
      </c>
      <c r="F22" s="60">
        <f>'DEVICE RATINGS'!H30</f>
        <v>0</v>
      </c>
      <c r="G22" s="61">
        <f t="shared" si="1"/>
        <v>0</v>
      </c>
      <c r="H22" s="62">
        <f>'DEVICE RATINGS'!D30</f>
        <v>16</v>
      </c>
      <c r="I22" s="61">
        <f t="shared" si="2"/>
        <v>0</v>
      </c>
      <c r="K22" s="9"/>
    </row>
    <row r="23" spans="1:11" ht="15" customHeight="1" thickBot="1" x14ac:dyDescent="0.3">
      <c r="A23" s="184"/>
      <c r="B23" s="59" t="s">
        <v>23</v>
      </c>
      <c r="C23" s="84"/>
      <c r="D23" s="60">
        <f>'DEVICE RATINGS'!G32</f>
        <v>0.34499999999999997</v>
      </c>
      <c r="E23" s="61">
        <f t="shared" si="0"/>
        <v>0</v>
      </c>
      <c r="F23" s="60">
        <f>'DEVICE RATINGS'!H32</f>
        <v>2.16</v>
      </c>
      <c r="G23" s="61">
        <f t="shared" si="1"/>
        <v>0</v>
      </c>
      <c r="H23" s="62">
        <f>'DEVICE RATINGS'!D32</f>
        <v>16</v>
      </c>
      <c r="I23" s="61">
        <f t="shared" si="2"/>
        <v>0</v>
      </c>
      <c r="K23" s="8"/>
    </row>
    <row r="24" spans="1:11" ht="15" customHeight="1" thickBot="1" x14ac:dyDescent="0.3">
      <c r="A24" s="184"/>
      <c r="B24" s="59" t="s">
        <v>24</v>
      </c>
      <c r="C24" s="84"/>
      <c r="D24" s="60">
        <f>'DEVICE RATINGS'!G32</f>
        <v>0.34499999999999997</v>
      </c>
      <c r="E24" s="61">
        <f t="shared" si="0"/>
        <v>0</v>
      </c>
      <c r="F24" s="60">
        <f>'DEVICE RATINGS'!I32</f>
        <v>11.58</v>
      </c>
      <c r="G24" s="61">
        <f t="shared" si="1"/>
        <v>0</v>
      </c>
      <c r="H24" s="62">
        <f>'DEVICE RATINGS'!E32</f>
        <v>27</v>
      </c>
      <c r="I24" s="61">
        <f t="shared" si="2"/>
        <v>0</v>
      </c>
      <c r="K24" s="8"/>
    </row>
    <row r="25" spans="1:11" ht="15" customHeight="1" thickBot="1" x14ac:dyDescent="0.3">
      <c r="A25" s="184"/>
      <c r="B25" s="59" t="s">
        <v>25</v>
      </c>
      <c r="C25" s="84"/>
      <c r="D25" s="60">
        <f>'DEVICE RATINGS'!G32</f>
        <v>0.34499999999999997</v>
      </c>
      <c r="E25" s="61">
        <f t="shared" si="0"/>
        <v>0</v>
      </c>
      <c r="F25" s="60">
        <f>'DEVICE RATINGS'!J32</f>
        <v>12.858000000000001</v>
      </c>
      <c r="G25" s="61">
        <f t="shared" si="1"/>
        <v>0</v>
      </c>
      <c r="H25" s="62">
        <f>'DEVICE RATINGS'!F32</f>
        <v>29</v>
      </c>
      <c r="I25" s="61">
        <f t="shared" si="2"/>
        <v>0</v>
      </c>
      <c r="K25" s="8"/>
    </row>
    <row r="26" spans="1:11" ht="15" customHeight="1" thickBot="1" x14ac:dyDescent="0.3">
      <c r="A26" s="184"/>
      <c r="B26" s="59" t="s">
        <v>26</v>
      </c>
      <c r="C26" s="84"/>
      <c r="D26" s="60">
        <f>'DEVICE RATINGS'!G34</f>
        <v>0.223</v>
      </c>
      <c r="E26" s="61">
        <f t="shared" si="0"/>
        <v>0</v>
      </c>
      <c r="F26" s="60">
        <f>'DEVICE RATINGS'!H34</f>
        <v>6.81</v>
      </c>
      <c r="G26" s="61">
        <f t="shared" si="1"/>
        <v>0</v>
      </c>
      <c r="H26" s="62">
        <f>'DEVICE RATINGS'!D34</f>
        <v>16</v>
      </c>
      <c r="I26" s="61">
        <f t="shared" si="2"/>
        <v>0</v>
      </c>
      <c r="K26" s="2"/>
    </row>
    <row r="27" spans="1:11" ht="15" customHeight="1" thickBot="1" x14ac:dyDescent="0.3">
      <c r="A27" s="184"/>
      <c r="B27" s="59" t="s">
        <v>27</v>
      </c>
      <c r="C27" s="84"/>
      <c r="D27" s="60">
        <f>'DEVICE RATINGS'!G34</f>
        <v>0.223</v>
      </c>
      <c r="E27" s="61">
        <f t="shared" si="0"/>
        <v>0</v>
      </c>
      <c r="F27" s="60">
        <f>'DEVICE RATINGS'!I34</f>
        <v>15.794</v>
      </c>
      <c r="G27" s="61">
        <f t="shared" si="1"/>
        <v>0</v>
      </c>
      <c r="H27" s="62">
        <f>'DEVICE RATINGS'!E34</f>
        <v>18</v>
      </c>
      <c r="I27" s="61">
        <f t="shared" si="2"/>
        <v>0</v>
      </c>
    </row>
    <row r="28" spans="1:11" ht="15" customHeight="1" thickBot="1" x14ac:dyDescent="0.3">
      <c r="A28" s="184"/>
      <c r="B28" s="59" t="s">
        <v>28</v>
      </c>
      <c r="C28" s="84"/>
      <c r="D28" s="60">
        <f>'DEVICE RATINGS'!G34</f>
        <v>0.223</v>
      </c>
      <c r="E28" s="61">
        <f t="shared" si="0"/>
        <v>0</v>
      </c>
      <c r="F28" s="60">
        <f>'DEVICE RATINGS'!J34</f>
        <v>24.027000000000001</v>
      </c>
      <c r="G28" s="61">
        <f t="shared" si="1"/>
        <v>0</v>
      </c>
      <c r="H28" s="62">
        <f>'DEVICE RATINGS'!F34</f>
        <v>33</v>
      </c>
      <c r="I28" s="61">
        <f t="shared" si="2"/>
        <v>0</v>
      </c>
    </row>
    <row r="29" spans="1:11" ht="15" customHeight="1" thickBot="1" x14ac:dyDescent="0.3">
      <c r="A29" s="184"/>
      <c r="B29" s="59" t="s">
        <v>29</v>
      </c>
      <c r="C29" s="84"/>
      <c r="D29" s="60">
        <f>'DEVICE RATINGS'!G35</f>
        <v>0.185</v>
      </c>
      <c r="E29" s="61">
        <f t="shared" si="0"/>
        <v>0</v>
      </c>
      <c r="F29" s="60">
        <f>'DEVICE RATINGS'!I35</f>
        <v>12.619</v>
      </c>
      <c r="G29" s="61">
        <f t="shared" si="1"/>
        <v>0</v>
      </c>
      <c r="H29" s="62">
        <f>'DEVICE RATINGS'!E35</f>
        <v>13</v>
      </c>
      <c r="I29" s="61">
        <f t="shared" si="2"/>
        <v>0</v>
      </c>
    </row>
    <row r="30" spans="1:11" ht="15" customHeight="1" thickBot="1" x14ac:dyDescent="0.3">
      <c r="A30" s="184"/>
      <c r="B30" s="59" t="s">
        <v>30</v>
      </c>
      <c r="C30" s="84"/>
      <c r="D30" s="60">
        <f>'DEVICE RATINGS'!G35</f>
        <v>0.185</v>
      </c>
      <c r="E30" s="61">
        <f t="shared" si="0"/>
        <v>0</v>
      </c>
      <c r="F30" s="60">
        <f>'DEVICE RATINGS'!J35</f>
        <v>14.5</v>
      </c>
      <c r="G30" s="61">
        <f t="shared" si="1"/>
        <v>0</v>
      </c>
      <c r="H30" s="62">
        <f>'DEVICE RATINGS'!F35</f>
        <v>14.5</v>
      </c>
      <c r="I30" s="61">
        <f t="shared" si="2"/>
        <v>0</v>
      </c>
    </row>
    <row r="31" spans="1:11" ht="15" customHeight="1" thickBot="1" x14ac:dyDescent="0.3">
      <c r="A31" s="184"/>
      <c r="B31" s="59" t="s">
        <v>31</v>
      </c>
      <c r="C31" s="84"/>
      <c r="D31" s="60">
        <f>'DEVICE RATINGS'!G36</f>
        <v>0.185</v>
      </c>
      <c r="E31" s="61">
        <f t="shared" si="0"/>
        <v>0</v>
      </c>
      <c r="F31" s="60">
        <f>'DEVICE RATINGS'!I36</f>
        <v>12.619</v>
      </c>
      <c r="G31" s="61">
        <f t="shared" si="1"/>
        <v>0</v>
      </c>
      <c r="H31" s="62">
        <f>'DEVICE RATINGS'!E36</f>
        <v>13</v>
      </c>
      <c r="I31" s="61">
        <f t="shared" si="2"/>
        <v>0</v>
      </c>
    </row>
    <row r="32" spans="1:11" ht="15" customHeight="1" thickBot="1" x14ac:dyDescent="0.3">
      <c r="A32" s="184"/>
      <c r="B32" s="59" t="s">
        <v>32</v>
      </c>
      <c r="C32" s="84"/>
      <c r="D32" s="60">
        <f>'DEVICE RATINGS'!G36</f>
        <v>0.185</v>
      </c>
      <c r="E32" s="61">
        <f t="shared" si="0"/>
        <v>0</v>
      </c>
      <c r="F32" s="60">
        <f>'DEVICE RATINGS'!J36</f>
        <v>14.5</v>
      </c>
      <c r="G32" s="61">
        <f t="shared" si="1"/>
        <v>0</v>
      </c>
      <c r="H32" s="62">
        <f>'DEVICE RATINGS'!F36</f>
        <v>14.5</v>
      </c>
      <c r="I32" s="61">
        <f t="shared" si="2"/>
        <v>0</v>
      </c>
    </row>
    <row r="33" spans="1:11" ht="15" customHeight="1" thickBot="1" x14ac:dyDescent="0.3">
      <c r="A33" s="184"/>
      <c r="B33" s="63" t="s">
        <v>33</v>
      </c>
      <c r="C33" s="84"/>
      <c r="D33" s="60">
        <f>'DEVICE RATINGS'!G37</f>
        <v>9.1999999999999998E-2</v>
      </c>
      <c r="E33" s="61">
        <f t="shared" si="0"/>
        <v>0</v>
      </c>
      <c r="F33" s="64">
        <f>'DEVICE RATINGS'!J37</f>
        <v>10.055999999999999</v>
      </c>
      <c r="G33" s="65">
        <f t="shared" si="1"/>
        <v>0</v>
      </c>
      <c r="H33" s="66">
        <f>'DEVICE RATINGS'!F37</f>
        <v>36</v>
      </c>
      <c r="I33" s="65">
        <f t="shared" si="2"/>
        <v>0</v>
      </c>
    </row>
    <row r="34" spans="1:11" ht="12.75" customHeight="1" x14ac:dyDescent="0.25">
      <c r="A34" s="184"/>
      <c r="B34" s="67" t="s">
        <v>34</v>
      </c>
      <c r="C34" s="173"/>
      <c r="D34" s="171">
        <f>'DEVICE RATINGS'!G39</f>
        <v>5.0919999999999996</v>
      </c>
      <c r="E34" s="169">
        <f t="shared" si="0"/>
        <v>0</v>
      </c>
      <c r="F34" s="171">
        <f>'DEVICE RATINGS'!H39</f>
        <v>34.130000000000003</v>
      </c>
      <c r="G34" s="169">
        <f t="shared" si="1"/>
        <v>0</v>
      </c>
      <c r="H34" s="172">
        <f>'DEVICE RATINGS'!D39</f>
        <v>34.5</v>
      </c>
      <c r="I34" s="169">
        <f t="shared" si="2"/>
        <v>0</v>
      </c>
    </row>
    <row r="35" spans="1:11" ht="12.75" customHeight="1" thickBot="1" x14ac:dyDescent="0.3">
      <c r="A35" s="184"/>
      <c r="B35" s="68" t="s">
        <v>35</v>
      </c>
      <c r="C35" s="174"/>
      <c r="D35" s="170"/>
      <c r="E35" s="170"/>
      <c r="F35" s="170"/>
      <c r="G35" s="170"/>
      <c r="H35" s="170"/>
      <c r="I35" s="170"/>
    </row>
    <row r="36" spans="1:11" ht="12.75" customHeight="1" x14ac:dyDescent="0.25">
      <c r="A36" s="184"/>
      <c r="B36" s="67" t="s">
        <v>34</v>
      </c>
      <c r="C36" s="173"/>
      <c r="D36" s="171">
        <f>'DEVICE RATINGS'!G40</f>
        <v>0.91400000000000003</v>
      </c>
      <c r="E36" s="169">
        <f>C36*D36</f>
        <v>0</v>
      </c>
      <c r="F36" s="171">
        <f>'DEVICE RATINGS'!H40</f>
        <v>2.4489999999999998</v>
      </c>
      <c r="G36" s="169">
        <f>C36*F36</f>
        <v>0</v>
      </c>
      <c r="H36" s="172">
        <f>'DEVICE RATINGS'!D40</f>
        <v>2.5</v>
      </c>
      <c r="I36" s="169">
        <f>C36*H36</f>
        <v>0</v>
      </c>
    </row>
    <row r="37" spans="1:11" ht="12.75" customHeight="1" thickBot="1" x14ac:dyDescent="0.3">
      <c r="A37" s="184"/>
      <c r="B37" s="69" t="s">
        <v>36</v>
      </c>
      <c r="C37" s="174"/>
      <c r="D37" s="170"/>
      <c r="E37" s="170"/>
      <c r="F37" s="170"/>
      <c r="G37" s="170"/>
      <c r="H37" s="170"/>
      <c r="I37" s="170"/>
    </row>
    <row r="38" spans="1:11" ht="12.75" customHeight="1" thickBot="1" x14ac:dyDescent="0.3">
      <c r="A38" s="184"/>
      <c r="B38" s="70" t="s">
        <v>37</v>
      </c>
      <c r="C38" s="85"/>
      <c r="D38" s="60">
        <f>'DEVICE RATINGS'!G41</f>
        <v>0.83399999999999996</v>
      </c>
      <c r="E38" s="61">
        <f t="shared" ref="E38:E46" si="3">C38*D38</f>
        <v>0</v>
      </c>
      <c r="F38" s="60">
        <f>'DEVICE RATINGS'!H41</f>
        <v>16</v>
      </c>
      <c r="G38" s="61">
        <f t="shared" ref="G38:G46" si="4">C38*F38</f>
        <v>0</v>
      </c>
      <c r="H38" s="62">
        <f>'DEVICE RATINGS'!D41</f>
        <v>16</v>
      </c>
      <c r="I38" s="61">
        <f t="shared" ref="I38:I45" si="5">C38*H38</f>
        <v>0</v>
      </c>
    </row>
    <row r="39" spans="1:11" ht="12.75" customHeight="1" thickBot="1" x14ac:dyDescent="0.3">
      <c r="A39" s="184"/>
      <c r="B39" s="70" t="s">
        <v>38</v>
      </c>
      <c r="C39" s="86"/>
      <c r="D39" s="60">
        <f>'DEVICE RATINGS'!G42</f>
        <v>0.83399999999999996</v>
      </c>
      <c r="E39" s="61">
        <f t="shared" si="3"/>
        <v>0</v>
      </c>
      <c r="F39" s="60">
        <f>'DEVICE RATINGS'!H42</f>
        <v>20</v>
      </c>
      <c r="G39" s="61">
        <f t="shared" si="4"/>
        <v>0</v>
      </c>
      <c r="H39" s="62">
        <f>'DEVICE RATINGS'!D42</f>
        <v>20</v>
      </c>
      <c r="I39" s="61">
        <f t="shared" si="5"/>
        <v>0</v>
      </c>
    </row>
    <row r="40" spans="1:11" ht="12.75" customHeight="1" thickBot="1" x14ac:dyDescent="0.3">
      <c r="A40" s="184"/>
      <c r="B40" s="70" t="s">
        <v>39</v>
      </c>
      <c r="C40" s="86"/>
      <c r="D40" s="60">
        <f>'DEVICE RATINGS'!G43</f>
        <v>0.20699999999999999</v>
      </c>
      <c r="E40" s="61">
        <f t="shared" si="3"/>
        <v>0</v>
      </c>
      <c r="F40" s="60">
        <f>'DEVICE RATINGS'!H43</f>
        <v>22.715</v>
      </c>
      <c r="G40" s="61">
        <f t="shared" si="4"/>
        <v>0</v>
      </c>
      <c r="H40" s="62">
        <f>'DEVICE RATINGS'!D43</f>
        <v>23</v>
      </c>
      <c r="I40" s="61">
        <f t="shared" si="5"/>
        <v>0</v>
      </c>
    </row>
    <row r="41" spans="1:11" ht="12.75" customHeight="1" thickBot="1" x14ac:dyDescent="0.3">
      <c r="A41" s="184"/>
      <c r="B41" s="70" t="s">
        <v>174</v>
      </c>
      <c r="C41" s="85"/>
      <c r="D41" s="60">
        <f xml:space="preserve"> 'DEVICE RATINGS'!G45</f>
        <v>0.14399999999999999</v>
      </c>
      <c r="E41" s="61">
        <f t="shared" si="3"/>
        <v>0</v>
      </c>
      <c r="F41" s="60">
        <f xml:space="preserve"> 'DEVICE RATINGS'!H45</f>
        <v>16</v>
      </c>
      <c r="G41" s="61">
        <f t="shared" si="4"/>
        <v>0</v>
      </c>
      <c r="H41" s="60">
        <f xml:space="preserve"> 'DEVICE RATINGS'!D45</f>
        <v>18</v>
      </c>
      <c r="I41" s="61">
        <f t="shared" si="5"/>
        <v>0</v>
      </c>
      <c r="K41" s="11"/>
    </row>
    <row r="42" spans="1:11" ht="12.75" customHeight="1" thickBot="1" x14ac:dyDescent="0.3">
      <c r="A42" s="184"/>
      <c r="B42" s="70" t="s">
        <v>172</v>
      </c>
      <c r="C42" s="85"/>
      <c r="D42" s="60">
        <f xml:space="preserve"> 'DEVICE RATINGS'!G45</f>
        <v>0.14399999999999999</v>
      </c>
      <c r="E42" s="61">
        <f t="shared" si="3"/>
        <v>0</v>
      </c>
      <c r="F42" s="60">
        <f xml:space="preserve"> 'DEVICE RATINGS'!I45</f>
        <v>18</v>
      </c>
      <c r="G42" s="61">
        <f t="shared" si="4"/>
        <v>0</v>
      </c>
      <c r="H42" s="60">
        <f xml:space="preserve"> 'DEVICE RATINGS'!E45</f>
        <v>20</v>
      </c>
      <c r="I42" s="61">
        <f t="shared" si="5"/>
        <v>0</v>
      </c>
      <c r="K42" s="11"/>
    </row>
    <row r="43" spans="1:11" ht="13.8" thickBot="1" x14ac:dyDescent="0.3">
      <c r="A43" s="184"/>
      <c r="B43" s="70" t="s">
        <v>173</v>
      </c>
      <c r="C43" s="85"/>
      <c r="D43" s="60">
        <f xml:space="preserve"> 'DEVICE RATINGS'!G45</f>
        <v>0.14399999999999999</v>
      </c>
      <c r="E43" s="61">
        <f t="shared" si="3"/>
        <v>0</v>
      </c>
      <c r="F43" s="60">
        <f xml:space="preserve"> 'DEVICE RATINGS'!J45</f>
        <v>26</v>
      </c>
      <c r="G43" s="61">
        <f t="shared" si="4"/>
        <v>0</v>
      </c>
      <c r="H43" s="60">
        <f xml:space="preserve"> 'DEVICE RATINGS'!F45</f>
        <v>28</v>
      </c>
      <c r="I43" s="61">
        <f t="shared" si="5"/>
        <v>0</v>
      </c>
    </row>
    <row r="44" spans="1:11" ht="12.75" customHeight="1" thickBot="1" x14ac:dyDescent="0.3">
      <c r="A44" s="184"/>
      <c r="B44" s="70" t="s">
        <v>170</v>
      </c>
      <c r="C44" s="85"/>
      <c r="D44" s="60">
        <f xml:space="preserve"> 'DEVICE RATINGS'!G46</f>
        <v>0.14399999999999999</v>
      </c>
      <c r="E44" s="61">
        <f t="shared" si="3"/>
        <v>0</v>
      </c>
      <c r="F44" s="60">
        <f xml:space="preserve"> 'DEVICE RATINGS'!I46</f>
        <v>3</v>
      </c>
      <c r="G44" s="61">
        <f t="shared" si="4"/>
        <v>0</v>
      </c>
      <c r="H44" s="60">
        <f xml:space="preserve"> 'DEVICE RATINGS'!E46</f>
        <v>3</v>
      </c>
      <c r="I44" s="61">
        <f t="shared" si="5"/>
        <v>0</v>
      </c>
    </row>
    <row r="45" spans="1:11" ht="12.75" customHeight="1" thickBot="1" x14ac:dyDescent="0.3">
      <c r="A45" s="185"/>
      <c r="B45" s="70" t="s">
        <v>171</v>
      </c>
      <c r="C45" s="85"/>
      <c r="D45" s="60">
        <f xml:space="preserve"> 'DEVICE RATINGS'!G46</f>
        <v>0.14399999999999999</v>
      </c>
      <c r="E45" s="61">
        <f t="shared" si="3"/>
        <v>0</v>
      </c>
      <c r="F45" s="60">
        <f xml:space="preserve"> 'DEVICE RATINGS'!J46</f>
        <v>11</v>
      </c>
      <c r="G45" s="61">
        <f t="shared" si="4"/>
        <v>0</v>
      </c>
      <c r="H45" s="60">
        <f xml:space="preserve"> 'DEVICE RATINGS'!F46</f>
        <v>11</v>
      </c>
      <c r="I45" s="61">
        <f t="shared" si="5"/>
        <v>0</v>
      </c>
    </row>
    <row r="46" spans="1:11" ht="12.75" customHeight="1" thickBot="1" x14ac:dyDescent="0.3">
      <c r="A46" s="2"/>
      <c r="B46" s="71" t="s">
        <v>40</v>
      </c>
      <c r="C46" s="87"/>
      <c r="D46" s="72">
        <f>'DEVICE RATINGS'!C51</f>
        <v>0.5</v>
      </c>
      <c r="E46" s="73">
        <f t="shared" si="3"/>
        <v>0</v>
      </c>
      <c r="F46" s="72">
        <f>'DEVICE RATINGS'!C51</f>
        <v>0.5</v>
      </c>
      <c r="G46" s="73">
        <f t="shared" si="4"/>
        <v>0</v>
      </c>
      <c r="H46" s="72"/>
      <c r="I46" s="72"/>
    </row>
    <row r="47" spans="1:11" ht="12.75" customHeight="1" thickBot="1" x14ac:dyDescent="0.3">
      <c r="A47" s="2"/>
      <c r="B47" s="90"/>
      <c r="C47" s="91"/>
      <c r="D47" s="72"/>
      <c r="E47" s="72"/>
      <c r="F47" s="72"/>
      <c r="G47" s="72"/>
      <c r="H47" s="72"/>
      <c r="I47" s="72"/>
    </row>
    <row r="48" spans="1:11" ht="24.75" customHeight="1" thickBot="1" x14ac:dyDescent="0.3">
      <c r="A48" s="2"/>
      <c r="B48" s="74" t="s">
        <v>41</v>
      </c>
      <c r="C48" s="65">
        <f>SUM(C13:C45)</f>
        <v>0</v>
      </c>
      <c r="D48" s="65" t="s">
        <v>42</v>
      </c>
      <c r="E48" s="65">
        <f>SUM(E13:E46)</f>
        <v>0</v>
      </c>
      <c r="F48" s="65" t="s">
        <v>43</v>
      </c>
      <c r="G48" s="65">
        <f>SUM(G13:G46)</f>
        <v>0</v>
      </c>
      <c r="H48" s="65" t="s">
        <v>44</v>
      </c>
      <c r="I48" s="65">
        <f>SUM(I13:I45)</f>
        <v>0</v>
      </c>
    </row>
    <row r="49" spans="1:9" ht="12.75" customHeight="1" x14ac:dyDescent="0.25">
      <c r="A49" s="2"/>
      <c r="B49" s="88"/>
      <c r="C49" s="88"/>
      <c r="D49" s="88"/>
      <c r="E49" s="88"/>
      <c r="F49" s="88"/>
      <c r="G49" s="88"/>
      <c r="H49" s="88"/>
      <c r="I49" s="88"/>
    </row>
    <row r="50" spans="1:9" ht="12.75" customHeight="1" x14ac:dyDescent="0.25">
      <c r="A50" s="2"/>
      <c r="B50" s="75" t="s">
        <v>45</v>
      </c>
      <c r="C50" s="76">
        <f>'DEVICE RATINGS'!C48</f>
        <v>160</v>
      </c>
      <c r="D50" s="88"/>
      <c r="E50" s="88"/>
      <c r="F50" s="88"/>
      <c r="G50" s="88"/>
      <c r="H50" s="79" t="s">
        <v>46</v>
      </c>
      <c r="I50" s="80">
        <f>'DEVICE RATINGS'!C48</f>
        <v>160</v>
      </c>
    </row>
    <row r="51" spans="1:9" ht="12.75" customHeight="1" x14ac:dyDescent="0.25">
      <c r="B51" s="77" t="s">
        <v>47</v>
      </c>
      <c r="C51" s="78">
        <f>'DEVICE RATINGS'!C49</f>
        <v>32</v>
      </c>
      <c r="D51" s="92"/>
      <c r="E51" s="92"/>
      <c r="F51" s="92"/>
      <c r="G51" s="92"/>
      <c r="H51" s="93"/>
      <c r="I51" s="93"/>
    </row>
    <row r="52" spans="1:9" ht="12.75" customHeight="1" x14ac:dyDescent="0.25">
      <c r="B52" s="77"/>
      <c r="C52" s="78"/>
      <c r="D52" s="92"/>
      <c r="E52" s="92"/>
      <c r="F52" s="92"/>
      <c r="G52" s="92"/>
      <c r="H52" s="93"/>
      <c r="I52" s="93"/>
    </row>
    <row r="53" spans="1:9" ht="12.75" customHeight="1" x14ac:dyDescent="0.25">
      <c r="B53" s="94"/>
      <c r="C53" s="95"/>
      <c r="D53" s="92"/>
      <c r="E53" s="92"/>
      <c r="F53" s="92"/>
      <c r="G53" s="92"/>
      <c r="H53" s="93"/>
      <c r="I53" s="93"/>
    </row>
    <row r="54" spans="1:9" ht="12.75" customHeight="1" x14ac:dyDescent="0.25">
      <c r="B54" s="2"/>
      <c r="C54" s="2"/>
      <c r="D54" s="2"/>
      <c r="E54" s="2"/>
      <c r="F54" s="2"/>
      <c r="G54" s="2"/>
      <c r="H54" s="2"/>
      <c r="I54" s="2"/>
    </row>
    <row r="55" spans="1:9" ht="12.75" customHeight="1" x14ac:dyDescent="0.25">
      <c r="B55" s="81" t="str">
        <f>'DEVICE RATINGS'!A53</f>
        <v>26-1116 Issue 12</v>
      </c>
      <c r="C55" s="46" t="str">
        <f>IF(C48&gt;C51,"ERROR: There are too many devices on this zone."," ")</f>
        <v xml:space="preserve"> </v>
      </c>
      <c r="D55" s="44"/>
      <c r="E55" s="44"/>
      <c r="F55" s="44"/>
      <c r="G55" s="44"/>
      <c r="H55" s="44"/>
      <c r="I55" s="2"/>
    </row>
    <row r="56" spans="1:9" ht="12.75" customHeight="1" x14ac:dyDescent="0.25">
      <c r="B56" s="81" t="s">
        <v>50</v>
      </c>
      <c r="C56" s="46" t="str">
        <f>IF(I48&gt;I50,"ERROR: This zone is over the maximum permissible loading units."," ")</f>
        <v xml:space="preserve"> </v>
      </c>
      <c r="D56" s="44"/>
      <c r="E56" s="44"/>
      <c r="F56" s="44"/>
      <c r="G56" s="44"/>
      <c r="H56" s="44"/>
      <c r="I56" s="17"/>
    </row>
    <row r="57" spans="1:9" ht="12.75" customHeight="1" x14ac:dyDescent="0.25">
      <c r="B57" s="82" t="str">
        <f>'DEVICE RATINGS'!A55</f>
        <v>Sheet updated 03/04/2025</v>
      </c>
      <c r="C57" s="46" t="str">
        <f>IF(OR(C34&gt;0,C36&gt;0),"ERROR: The Twinflex Output Module is not compatible with this panel."," ")</f>
        <v xml:space="preserve"> </v>
      </c>
      <c r="D57" s="44"/>
      <c r="E57" s="44"/>
      <c r="F57" s="44"/>
      <c r="G57" s="44"/>
      <c r="H57" s="44"/>
      <c r="I57" s="2"/>
    </row>
    <row r="58" spans="1:9" ht="12.75" customHeight="1" x14ac:dyDescent="0.25"/>
    <row r="59" spans="1:9" ht="12.75" customHeight="1" x14ac:dyDescent="0.25"/>
    <row r="60" spans="1:9" ht="12.75" customHeight="1" x14ac:dyDescent="0.25"/>
    <row r="61" spans="1:9" ht="12.75" customHeight="1" x14ac:dyDescent="0.25"/>
    <row r="62" spans="1:9" ht="12.75" customHeight="1" x14ac:dyDescent="0.25"/>
    <row r="63" spans="1:9" ht="12.75" customHeight="1" x14ac:dyDescent="0.25"/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heetProtection sheet="1" objects="1" scenarios="1"/>
  <mergeCells count="22">
    <mergeCell ref="A13:A45"/>
    <mergeCell ref="I36:I37"/>
    <mergeCell ref="D11:E11"/>
    <mergeCell ref="F11:G11"/>
    <mergeCell ref="H11:I11"/>
    <mergeCell ref="G36:G37"/>
    <mergeCell ref="H36:H37"/>
    <mergeCell ref="C34:C35"/>
    <mergeCell ref="C36:C37"/>
    <mergeCell ref="D36:D37"/>
    <mergeCell ref="E36:E37"/>
    <mergeCell ref="F36:F37"/>
    <mergeCell ref="D34:D35"/>
    <mergeCell ref="B4:H4"/>
    <mergeCell ref="C6:I7"/>
    <mergeCell ref="E34:E35"/>
    <mergeCell ref="F34:F35"/>
    <mergeCell ref="G34:G35"/>
    <mergeCell ref="H34:H35"/>
    <mergeCell ref="I34:I35"/>
    <mergeCell ref="C8:I8"/>
    <mergeCell ref="C9:I9"/>
  </mergeCells>
  <conditionalFormatting sqref="C34:C35">
    <cfRule type="cellIs" dxfId="71" priority="8" stopIfTrue="1" operator="greaterThan">
      <formula>0</formula>
    </cfRule>
  </conditionalFormatting>
  <conditionalFormatting sqref="I48">
    <cfRule type="cellIs" dxfId="68" priority="4" stopIfTrue="1" operator="lessThanOrEqual">
      <formula>$I$50</formula>
    </cfRule>
  </conditionalFormatting>
  <conditionalFormatting sqref="I48">
    <cfRule type="cellIs" dxfId="67" priority="5" stopIfTrue="1" operator="greaterThan">
      <formula>$I$50</formula>
    </cfRule>
  </conditionalFormatting>
  <conditionalFormatting sqref="C36:C37">
    <cfRule type="cellIs" dxfId="66" priority="3" stopIfTrue="1" operator="greaterThan">
      <formula>0</formula>
    </cfRule>
  </conditionalFormatting>
  <conditionalFormatting sqref="C48">
    <cfRule type="cellIs" dxfId="65" priority="1" stopIfTrue="1" operator="lessThanOrEqual">
      <formula>$C$51</formula>
    </cfRule>
  </conditionalFormatting>
  <conditionalFormatting sqref="C48">
    <cfRule type="cellIs" dxfId="64" priority="2" stopIfTrue="1" operator="greaterThan">
      <formula>$C$51</formula>
    </cfRule>
  </conditionalFormatting>
  <dataValidations count="1">
    <dataValidation type="decimal" operator="lessThanOrEqual" allowBlank="1" showInputMessage="1" showErrorMessage="1" prompt="Only One EOL Device Allowed." sqref="C46">
      <formula1>1</formula1>
    </dataValidation>
  </dataValidations>
  <pageMargins left="0.75" right="0.75" top="1" bottom="1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showGridLines="0" workbookViewId="0">
      <selection activeCell="C9" sqref="C6:I9"/>
    </sheetView>
  </sheetViews>
  <sheetFormatPr defaultColWidth="12.6640625" defaultRowHeight="15" customHeight="1" x14ac:dyDescent="0.25"/>
  <cols>
    <col min="1" max="1" width="4.77734375" customWidth="1"/>
    <col min="2" max="2" width="81.109375" customWidth="1"/>
    <col min="3" max="3" width="32" customWidth="1"/>
    <col min="4" max="7" width="12" hidden="1" customWidth="1"/>
    <col min="8" max="9" width="12" customWidth="1"/>
    <col min="10" max="26" width="8.6640625" customWidth="1"/>
  </cols>
  <sheetData>
    <row r="1" spans="1:11" ht="18" customHeight="1" x14ac:dyDescent="0.25">
      <c r="C1" s="44"/>
      <c r="D1" s="44"/>
      <c r="E1" s="44"/>
      <c r="F1" s="44"/>
      <c r="G1" s="44"/>
      <c r="H1" s="44"/>
      <c r="I1" s="44"/>
    </row>
    <row r="2" spans="1:11" ht="18" customHeight="1" x14ac:dyDescent="0.25">
      <c r="C2" s="44"/>
      <c r="D2" s="44"/>
      <c r="E2" s="44"/>
      <c r="F2" s="44"/>
      <c r="G2" s="44"/>
      <c r="H2" s="44"/>
      <c r="I2" s="44"/>
      <c r="K2" s="1"/>
    </row>
    <row r="3" spans="1:11" ht="18" customHeight="1" x14ac:dyDescent="0.25">
      <c r="C3" s="44"/>
      <c r="D3" s="44"/>
      <c r="E3" s="44"/>
      <c r="F3" s="44"/>
      <c r="G3" s="44"/>
      <c r="H3" s="44"/>
      <c r="I3" s="44"/>
    </row>
    <row r="4" spans="1:11" ht="17.399999999999999" x14ac:dyDescent="0.3">
      <c r="A4" s="2"/>
      <c r="B4" s="167"/>
      <c r="C4" s="168"/>
      <c r="D4" s="168"/>
      <c r="E4" s="168"/>
      <c r="F4" s="168"/>
      <c r="G4" s="168"/>
      <c r="H4" s="168"/>
      <c r="I4" s="3"/>
    </row>
    <row r="5" spans="1:11" ht="15.6" customHeight="1" x14ac:dyDescent="0.3">
      <c r="A5" s="2"/>
      <c r="B5" s="18"/>
      <c r="C5" s="2"/>
      <c r="D5" s="2"/>
      <c r="E5" s="2"/>
      <c r="F5" s="2"/>
      <c r="G5" s="2"/>
      <c r="H5" s="2"/>
      <c r="I5" s="5"/>
    </row>
    <row r="6" spans="1:11" ht="12.75" customHeight="1" x14ac:dyDescent="0.25">
      <c r="A6" s="2"/>
      <c r="B6" s="413" t="s">
        <v>185</v>
      </c>
      <c r="C6" s="161" t="s">
        <v>206</v>
      </c>
      <c r="D6" s="162"/>
      <c r="E6" s="162"/>
      <c r="F6" s="162"/>
      <c r="G6" s="162"/>
      <c r="H6" s="162"/>
      <c r="I6" s="163"/>
    </row>
    <row r="7" spans="1:11" ht="12.75" customHeight="1" x14ac:dyDescent="0.25">
      <c r="A7" s="2"/>
      <c r="B7" s="413" t="s">
        <v>185</v>
      </c>
      <c r="C7" s="164"/>
      <c r="D7" s="165"/>
      <c r="E7" s="165"/>
      <c r="F7" s="165"/>
      <c r="G7" s="165"/>
      <c r="H7" s="165"/>
      <c r="I7" s="166"/>
    </row>
    <row r="8" spans="1:11" ht="12.75" customHeight="1" x14ac:dyDescent="0.25">
      <c r="A8" s="2"/>
      <c r="B8" s="413" t="s">
        <v>185</v>
      </c>
      <c r="C8" s="155" t="s">
        <v>205</v>
      </c>
      <c r="D8" s="156"/>
      <c r="E8" s="156"/>
      <c r="F8" s="156"/>
      <c r="G8" s="156"/>
      <c r="H8" s="156"/>
      <c r="I8" s="157"/>
    </row>
    <row r="9" spans="1:11" ht="12.75" customHeight="1" x14ac:dyDescent="0.25">
      <c r="A9" s="2"/>
      <c r="B9" s="413" t="s">
        <v>185</v>
      </c>
      <c r="C9" s="158" t="s">
        <v>1</v>
      </c>
      <c r="D9" s="159"/>
      <c r="E9" s="159"/>
      <c r="F9" s="159"/>
      <c r="G9" s="159"/>
      <c r="H9" s="159"/>
      <c r="I9" s="160"/>
    </row>
    <row r="10" spans="1:11" ht="12.75" customHeight="1" thickBot="1" x14ac:dyDescent="0.3">
      <c r="A10" s="2"/>
      <c r="B10" s="4"/>
      <c r="C10" s="2"/>
      <c r="D10" s="2"/>
      <c r="E10" s="2"/>
      <c r="F10" s="2"/>
      <c r="G10" s="2"/>
      <c r="H10" s="2"/>
      <c r="I10" s="2"/>
    </row>
    <row r="11" spans="1:11" ht="13.5" customHeight="1" x14ac:dyDescent="0.25">
      <c r="A11" s="2"/>
      <c r="B11" s="81"/>
      <c r="C11" s="88"/>
      <c r="D11" s="181" t="s">
        <v>2</v>
      </c>
      <c r="E11" s="186"/>
      <c r="F11" s="181" t="s">
        <v>3</v>
      </c>
      <c r="G11" s="182"/>
      <c r="H11" s="181" t="s">
        <v>4</v>
      </c>
      <c r="I11" s="182"/>
    </row>
    <row r="12" spans="1:11" ht="12.75" customHeight="1" thickBot="1" x14ac:dyDescent="0.3">
      <c r="A12" s="2"/>
      <c r="B12" s="57" t="s">
        <v>5</v>
      </c>
      <c r="C12" s="58" t="s">
        <v>176</v>
      </c>
      <c r="D12" s="58" t="s">
        <v>7</v>
      </c>
      <c r="E12" s="58" t="s">
        <v>8</v>
      </c>
      <c r="F12" s="58" t="s">
        <v>9</v>
      </c>
      <c r="G12" s="58" t="s">
        <v>10</v>
      </c>
      <c r="H12" s="58" t="s">
        <v>11</v>
      </c>
      <c r="I12" s="58" t="s">
        <v>12</v>
      </c>
    </row>
    <row r="13" spans="1:11" ht="15" customHeight="1" thickBot="1" x14ac:dyDescent="0.3">
      <c r="A13" s="183" t="s">
        <v>180</v>
      </c>
      <c r="B13" s="59" t="s">
        <v>13</v>
      </c>
      <c r="C13" s="83"/>
      <c r="D13" s="60">
        <f>'DEVICE RATINGS'!G20</f>
        <v>5.6000000000000001E-2</v>
      </c>
      <c r="E13" s="61">
        <f t="shared" ref="E13:E34" si="0">C13*D13</f>
        <v>0</v>
      </c>
      <c r="F13" s="60">
        <f>'DEVICE RATINGS'!H20</f>
        <v>0.15</v>
      </c>
      <c r="G13" s="61">
        <f t="shared" ref="G13:G34" si="1">C13*F13</f>
        <v>0</v>
      </c>
      <c r="H13" s="62">
        <f>'DEVICE RATINGS'!D20</f>
        <v>1</v>
      </c>
      <c r="I13" s="61">
        <f t="shared" ref="I13:I34" si="2">C13*H13</f>
        <v>0</v>
      </c>
    </row>
    <row r="14" spans="1:11" ht="15" customHeight="1" thickBot="1" x14ac:dyDescent="0.3">
      <c r="A14" s="184"/>
      <c r="B14" s="59" t="s">
        <v>14</v>
      </c>
      <c r="C14" s="83"/>
      <c r="D14" s="60">
        <f>'DEVICE RATINGS'!G22</f>
        <v>5.6000000000000001E-2</v>
      </c>
      <c r="E14" s="61">
        <f t="shared" si="0"/>
        <v>0</v>
      </c>
      <c r="F14" s="60">
        <f>'DEVICE RATINGS'!I22</f>
        <v>2.5</v>
      </c>
      <c r="G14" s="61">
        <f t="shared" si="1"/>
        <v>0</v>
      </c>
      <c r="H14" s="62">
        <f>'DEVICE RATINGS'!E22</f>
        <v>6.5</v>
      </c>
      <c r="I14" s="61">
        <f t="shared" si="2"/>
        <v>0</v>
      </c>
    </row>
    <row r="15" spans="1:11" ht="15" customHeight="1" thickBot="1" x14ac:dyDescent="0.3">
      <c r="A15" s="184"/>
      <c r="B15" s="59" t="s">
        <v>15</v>
      </c>
      <c r="C15" s="83"/>
      <c r="D15" s="60">
        <f>'DEVICE RATINGS'!G22</f>
        <v>5.6000000000000001E-2</v>
      </c>
      <c r="E15" s="61">
        <f t="shared" si="0"/>
        <v>0</v>
      </c>
      <c r="F15" s="60">
        <f>'DEVICE RATINGS'!J22</f>
        <v>8</v>
      </c>
      <c r="G15" s="61">
        <f t="shared" si="1"/>
        <v>0</v>
      </c>
      <c r="H15" s="62">
        <f>'DEVICE RATINGS'!F22</f>
        <v>8</v>
      </c>
      <c r="I15" s="61">
        <f t="shared" si="2"/>
        <v>0</v>
      </c>
    </row>
    <row r="16" spans="1:11" ht="15" customHeight="1" thickBot="1" x14ac:dyDescent="0.3">
      <c r="A16" s="184"/>
      <c r="B16" s="59" t="s">
        <v>16</v>
      </c>
      <c r="C16" s="83"/>
      <c r="D16" s="60">
        <f>'DEVICE RATINGS'!G24</f>
        <v>5.6000000000000001E-2</v>
      </c>
      <c r="E16" s="61">
        <f t="shared" si="0"/>
        <v>0</v>
      </c>
      <c r="F16" s="60">
        <f>'DEVICE RATINGS'!H24</f>
        <v>2.6</v>
      </c>
      <c r="G16" s="61">
        <f t="shared" si="1"/>
        <v>0</v>
      </c>
      <c r="H16" s="62">
        <f>'DEVICE RATINGS'!D24</f>
        <v>8</v>
      </c>
      <c r="I16" s="61">
        <f t="shared" si="2"/>
        <v>0</v>
      </c>
    </row>
    <row r="17" spans="1:11" ht="15" customHeight="1" thickBot="1" x14ac:dyDescent="0.3">
      <c r="A17" s="184"/>
      <c r="B17" s="59" t="s">
        <v>17</v>
      </c>
      <c r="C17" s="83"/>
      <c r="D17" s="60">
        <f>'DEVICE RATINGS'!G24</f>
        <v>5.6000000000000001E-2</v>
      </c>
      <c r="E17" s="61">
        <f t="shared" si="0"/>
        <v>0</v>
      </c>
      <c r="F17" s="60">
        <f>'DEVICE RATINGS'!I24</f>
        <v>4.9000000000000004</v>
      </c>
      <c r="G17" s="61">
        <f t="shared" si="1"/>
        <v>0</v>
      </c>
      <c r="H17" s="62">
        <f>'DEVICE RATINGS'!E24</f>
        <v>8</v>
      </c>
      <c r="I17" s="61">
        <f t="shared" si="2"/>
        <v>0</v>
      </c>
    </row>
    <row r="18" spans="1:11" ht="15" customHeight="1" thickBot="1" x14ac:dyDescent="0.3">
      <c r="A18" s="184"/>
      <c r="B18" s="59" t="s">
        <v>18</v>
      </c>
      <c r="C18" s="83"/>
      <c r="D18" s="60">
        <f>'DEVICE RATINGS'!G24</f>
        <v>5.6000000000000001E-2</v>
      </c>
      <c r="E18" s="61">
        <f t="shared" si="0"/>
        <v>0</v>
      </c>
      <c r="F18" s="60">
        <f>'DEVICE RATINGS'!J24</f>
        <v>10.5</v>
      </c>
      <c r="G18" s="61">
        <f t="shared" si="1"/>
        <v>0</v>
      </c>
      <c r="H18" s="62">
        <f>'DEVICE RATINGS'!F24</f>
        <v>16</v>
      </c>
      <c r="I18" s="61">
        <f t="shared" si="2"/>
        <v>0</v>
      </c>
    </row>
    <row r="19" spans="1:11" ht="15" customHeight="1" thickBot="1" x14ac:dyDescent="0.3">
      <c r="A19" s="184"/>
      <c r="B19" s="59" t="s">
        <v>19</v>
      </c>
      <c r="C19" s="84"/>
      <c r="D19" s="60">
        <f>'DEVICE RATINGS'!G26</f>
        <v>0.114</v>
      </c>
      <c r="E19" s="61">
        <f t="shared" si="0"/>
        <v>0</v>
      </c>
      <c r="F19" s="60">
        <f>'DEVICE RATINGS'!H26</f>
        <v>1.5</v>
      </c>
      <c r="G19" s="61">
        <f t="shared" si="1"/>
        <v>0</v>
      </c>
      <c r="H19" s="62">
        <f>'DEVICE RATINGS'!D26</f>
        <v>1.5</v>
      </c>
      <c r="I19" s="61">
        <f t="shared" si="2"/>
        <v>0</v>
      </c>
    </row>
    <row r="20" spans="1:11" ht="15" customHeight="1" thickBot="1" x14ac:dyDescent="0.3">
      <c r="A20" s="184"/>
      <c r="B20" s="59" t="s">
        <v>20</v>
      </c>
      <c r="C20" s="84"/>
      <c r="D20" s="60">
        <f>'DEVICE RATINGS'!G28</f>
        <v>0.114</v>
      </c>
      <c r="E20" s="61">
        <f t="shared" si="0"/>
        <v>0</v>
      </c>
      <c r="F20" s="60">
        <f>'DEVICE RATINGS'!I28</f>
        <v>3.5</v>
      </c>
      <c r="G20" s="61">
        <f t="shared" si="1"/>
        <v>0</v>
      </c>
      <c r="H20" s="62">
        <f>'DEVICE RATINGS'!E28</f>
        <v>3.5</v>
      </c>
      <c r="I20" s="61">
        <f t="shared" si="2"/>
        <v>0</v>
      </c>
      <c r="K20" s="8"/>
    </row>
    <row r="21" spans="1:11" ht="15" customHeight="1" thickBot="1" x14ac:dyDescent="0.3">
      <c r="A21" s="184"/>
      <c r="B21" s="59" t="s">
        <v>21</v>
      </c>
      <c r="C21" s="84"/>
      <c r="D21" s="60">
        <f>'DEVICE RATINGS'!G28</f>
        <v>0.114</v>
      </c>
      <c r="E21" s="61">
        <f t="shared" si="0"/>
        <v>0</v>
      </c>
      <c r="F21" s="60">
        <f>'DEVICE RATINGS'!J28</f>
        <v>8.5</v>
      </c>
      <c r="G21" s="61">
        <f t="shared" si="1"/>
        <v>0</v>
      </c>
      <c r="H21" s="62">
        <f>'DEVICE RATINGS'!F28</f>
        <v>8</v>
      </c>
      <c r="I21" s="61">
        <f t="shared" si="2"/>
        <v>0</v>
      </c>
      <c r="K21" s="8"/>
    </row>
    <row r="22" spans="1:11" ht="15" customHeight="1" thickBot="1" x14ac:dyDescent="0.3">
      <c r="A22" s="184"/>
      <c r="B22" s="59" t="s">
        <v>22</v>
      </c>
      <c r="C22" s="84"/>
      <c r="D22" s="102">
        <f>'DEVICE RATINGS'!G30</f>
        <v>0</v>
      </c>
      <c r="E22" s="61">
        <f t="shared" si="0"/>
        <v>0</v>
      </c>
      <c r="F22" s="102">
        <f>'DEVICE RATINGS'!H30</f>
        <v>0</v>
      </c>
      <c r="G22" s="61">
        <f t="shared" si="1"/>
        <v>0</v>
      </c>
      <c r="H22" s="62">
        <f>'DEVICE RATINGS'!D30</f>
        <v>16</v>
      </c>
      <c r="I22" s="61">
        <f t="shared" si="2"/>
        <v>0</v>
      </c>
      <c r="K22" s="9"/>
    </row>
    <row r="23" spans="1:11" ht="15" customHeight="1" thickBot="1" x14ac:dyDescent="0.3">
      <c r="A23" s="184"/>
      <c r="B23" s="59" t="s">
        <v>23</v>
      </c>
      <c r="C23" s="84"/>
      <c r="D23" s="102">
        <f>'DEVICE RATINGS'!G32</f>
        <v>0.34499999999999997</v>
      </c>
      <c r="E23" s="61">
        <f t="shared" si="0"/>
        <v>0</v>
      </c>
      <c r="F23" s="102">
        <f>'DEVICE RATINGS'!H32</f>
        <v>2.16</v>
      </c>
      <c r="G23" s="61">
        <f t="shared" si="1"/>
        <v>0</v>
      </c>
      <c r="H23" s="62">
        <f>'DEVICE RATINGS'!D32</f>
        <v>16</v>
      </c>
      <c r="I23" s="61">
        <f t="shared" si="2"/>
        <v>0</v>
      </c>
      <c r="K23" s="8"/>
    </row>
    <row r="24" spans="1:11" ht="15" customHeight="1" thickBot="1" x14ac:dyDescent="0.3">
      <c r="A24" s="184"/>
      <c r="B24" s="59" t="s">
        <v>24</v>
      </c>
      <c r="C24" s="84"/>
      <c r="D24" s="102">
        <f>'DEVICE RATINGS'!G32</f>
        <v>0.34499999999999997</v>
      </c>
      <c r="E24" s="61">
        <f t="shared" si="0"/>
        <v>0</v>
      </c>
      <c r="F24" s="102">
        <f>'DEVICE RATINGS'!I32</f>
        <v>11.58</v>
      </c>
      <c r="G24" s="61">
        <f t="shared" si="1"/>
        <v>0</v>
      </c>
      <c r="H24" s="62">
        <f>'DEVICE RATINGS'!E32</f>
        <v>27</v>
      </c>
      <c r="I24" s="61">
        <f t="shared" si="2"/>
        <v>0</v>
      </c>
      <c r="K24" s="8"/>
    </row>
    <row r="25" spans="1:11" ht="15" customHeight="1" thickBot="1" x14ac:dyDescent="0.3">
      <c r="A25" s="184"/>
      <c r="B25" s="59" t="s">
        <v>25</v>
      </c>
      <c r="C25" s="84"/>
      <c r="D25" s="102">
        <f>'DEVICE RATINGS'!G32</f>
        <v>0.34499999999999997</v>
      </c>
      <c r="E25" s="61">
        <f t="shared" si="0"/>
        <v>0</v>
      </c>
      <c r="F25" s="102">
        <f>'DEVICE RATINGS'!J32</f>
        <v>12.858000000000001</v>
      </c>
      <c r="G25" s="61">
        <f t="shared" si="1"/>
        <v>0</v>
      </c>
      <c r="H25" s="62">
        <f>'DEVICE RATINGS'!F32</f>
        <v>29</v>
      </c>
      <c r="I25" s="61">
        <f t="shared" si="2"/>
        <v>0</v>
      </c>
      <c r="K25" s="8"/>
    </row>
    <row r="26" spans="1:11" ht="15" customHeight="1" thickBot="1" x14ac:dyDescent="0.3">
      <c r="A26" s="184"/>
      <c r="B26" s="59" t="s">
        <v>26</v>
      </c>
      <c r="C26" s="84"/>
      <c r="D26" s="102">
        <f>'DEVICE RATINGS'!G34</f>
        <v>0.223</v>
      </c>
      <c r="E26" s="61">
        <f t="shared" si="0"/>
        <v>0</v>
      </c>
      <c r="F26" s="60">
        <f>'DEVICE RATINGS'!H34</f>
        <v>6.81</v>
      </c>
      <c r="G26" s="61">
        <f t="shared" si="1"/>
        <v>0</v>
      </c>
      <c r="H26" s="62">
        <f>'DEVICE RATINGS'!D34</f>
        <v>16</v>
      </c>
      <c r="I26" s="61">
        <f t="shared" si="2"/>
        <v>0</v>
      </c>
      <c r="K26" s="2"/>
    </row>
    <row r="27" spans="1:11" ht="15" customHeight="1" thickBot="1" x14ac:dyDescent="0.3">
      <c r="A27" s="184"/>
      <c r="B27" s="59" t="s">
        <v>27</v>
      </c>
      <c r="C27" s="84"/>
      <c r="D27" s="60">
        <f>'DEVICE RATINGS'!G34</f>
        <v>0.223</v>
      </c>
      <c r="E27" s="61">
        <f t="shared" si="0"/>
        <v>0</v>
      </c>
      <c r="F27" s="60">
        <f>'DEVICE RATINGS'!I34</f>
        <v>15.794</v>
      </c>
      <c r="G27" s="61">
        <f t="shared" si="1"/>
        <v>0</v>
      </c>
      <c r="H27" s="62">
        <f>'DEVICE RATINGS'!E34</f>
        <v>18</v>
      </c>
      <c r="I27" s="61">
        <f t="shared" si="2"/>
        <v>0</v>
      </c>
    </row>
    <row r="28" spans="1:11" ht="15" customHeight="1" thickBot="1" x14ac:dyDescent="0.3">
      <c r="A28" s="184"/>
      <c r="B28" s="59" t="s">
        <v>28</v>
      </c>
      <c r="C28" s="84"/>
      <c r="D28" s="60">
        <f>'DEVICE RATINGS'!G34</f>
        <v>0.223</v>
      </c>
      <c r="E28" s="61">
        <f t="shared" si="0"/>
        <v>0</v>
      </c>
      <c r="F28" s="60">
        <f>'DEVICE RATINGS'!J34</f>
        <v>24.027000000000001</v>
      </c>
      <c r="G28" s="61">
        <f t="shared" si="1"/>
        <v>0</v>
      </c>
      <c r="H28" s="62">
        <f>'DEVICE RATINGS'!F34</f>
        <v>33</v>
      </c>
      <c r="I28" s="61">
        <f t="shared" si="2"/>
        <v>0</v>
      </c>
    </row>
    <row r="29" spans="1:11" ht="15" customHeight="1" thickBot="1" x14ac:dyDescent="0.3">
      <c r="A29" s="184"/>
      <c r="B29" s="59" t="s">
        <v>29</v>
      </c>
      <c r="C29" s="84"/>
      <c r="D29" s="60">
        <f>'DEVICE RATINGS'!G35</f>
        <v>0.185</v>
      </c>
      <c r="E29" s="61">
        <f t="shared" si="0"/>
        <v>0</v>
      </c>
      <c r="F29" s="60">
        <f>'DEVICE RATINGS'!I35</f>
        <v>12.619</v>
      </c>
      <c r="G29" s="61">
        <f t="shared" si="1"/>
        <v>0</v>
      </c>
      <c r="H29" s="62">
        <f>'DEVICE RATINGS'!E35</f>
        <v>13</v>
      </c>
      <c r="I29" s="61">
        <f t="shared" si="2"/>
        <v>0</v>
      </c>
    </row>
    <row r="30" spans="1:11" ht="15" customHeight="1" thickBot="1" x14ac:dyDescent="0.3">
      <c r="A30" s="184"/>
      <c r="B30" s="59" t="s">
        <v>30</v>
      </c>
      <c r="C30" s="84"/>
      <c r="D30" s="60">
        <f>'DEVICE RATINGS'!G35</f>
        <v>0.185</v>
      </c>
      <c r="E30" s="61">
        <f t="shared" si="0"/>
        <v>0</v>
      </c>
      <c r="F30" s="60">
        <f>'DEVICE RATINGS'!J35</f>
        <v>14.5</v>
      </c>
      <c r="G30" s="61">
        <f t="shared" si="1"/>
        <v>0</v>
      </c>
      <c r="H30" s="62">
        <f>'DEVICE RATINGS'!F35</f>
        <v>14.5</v>
      </c>
      <c r="I30" s="61">
        <f t="shared" si="2"/>
        <v>0</v>
      </c>
    </row>
    <row r="31" spans="1:11" ht="15" customHeight="1" thickBot="1" x14ac:dyDescent="0.3">
      <c r="A31" s="184"/>
      <c r="B31" s="59" t="s">
        <v>31</v>
      </c>
      <c r="C31" s="84"/>
      <c r="D31" s="60">
        <f>'DEVICE RATINGS'!G36</f>
        <v>0.185</v>
      </c>
      <c r="E31" s="61">
        <f t="shared" si="0"/>
        <v>0</v>
      </c>
      <c r="F31" s="60">
        <f>'DEVICE RATINGS'!I36</f>
        <v>12.619</v>
      </c>
      <c r="G31" s="61">
        <f t="shared" si="1"/>
        <v>0</v>
      </c>
      <c r="H31" s="62">
        <f>'DEVICE RATINGS'!E36</f>
        <v>13</v>
      </c>
      <c r="I31" s="61">
        <f t="shared" si="2"/>
        <v>0</v>
      </c>
    </row>
    <row r="32" spans="1:11" ht="15" customHeight="1" thickBot="1" x14ac:dyDescent="0.3">
      <c r="A32" s="184"/>
      <c r="B32" s="59" t="s">
        <v>32</v>
      </c>
      <c r="C32" s="84"/>
      <c r="D32" s="60">
        <f>'DEVICE RATINGS'!G36</f>
        <v>0.185</v>
      </c>
      <c r="E32" s="61">
        <f t="shared" si="0"/>
        <v>0</v>
      </c>
      <c r="F32" s="60">
        <f>'DEVICE RATINGS'!J36</f>
        <v>14.5</v>
      </c>
      <c r="G32" s="61">
        <f t="shared" si="1"/>
        <v>0</v>
      </c>
      <c r="H32" s="62">
        <f>'DEVICE RATINGS'!F36</f>
        <v>14.5</v>
      </c>
      <c r="I32" s="61">
        <f t="shared" si="2"/>
        <v>0</v>
      </c>
    </row>
    <row r="33" spans="1:11" ht="15" customHeight="1" thickBot="1" x14ac:dyDescent="0.3">
      <c r="A33" s="184"/>
      <c r="B33" s="63" t="s">
        <v>33</v>
      </c>
      <c r="C33" s="84"/>
      <c r="D33" s="60">
        <f>'DEVICE RATINGS'!G37</f>
        <v>9.1999999999999998E-2</v>
      </c>
      <c r="E33" s="61">
        <f t="shared" si="0"/>
        <v>0</v>
      </c>
      <c r="F33" s="64">
        <f>'DEVICE RATINGS'!J37</f>
        <v>10.055999999999999</v>
      </c>
      <c r="G33" s="65">
        <f t="shared" si="1"/>
        <v>0</v>
      </c>
      <c r="H33" s="66">
        <f>'DEVICE RATINGS'!F37</f>
        <v>36</v>
      </c>
      <c r="I33" s="65">
        <f t="shared" si="2"/>
        <v>0</v>
      </c>
    </row>
    <row r="34" spans="1:11" ht="12.75" customHeight="1" x14ac:dyDescent="0.25">
      <c r="A34" s="184"/>
      <c r="B34" s="67" t="s">
        <v>34</v>
      </c>
      <c r="C34" s="173"/>
      <c r="D34" s="171">
        <f>'DEVICE RATINGS'!G39</f>
        <v>5.0919999999999996</v>
      </c>
      <c r="E34" s="169">
        <f t="shared" si="0"/>
        <v>0</v>
      </c>
      <c r="F34" s="171">
        <f>'DEVICE RATINGS'!H39</f>
        <v>34.130000000000003</v>
      </c>
      <c r="G34" s="169">
        <f t="shared" si="1"/>
        <v>0</v>
      </c>
      <c r="H34" s="172">
        <f>'DEVICE RATINGS'!D39</f>
        <v>34.5</v>
      </c>
      <c r="I34" s="169">
        <f t="shared" si="2"/>
        <v>0</v>
      </c>
    </row>
    <row r="35" spans="1:11" ht="12.75" customHeight="1" thickBot="1" x14ac:dyDescent="0.3">
      <c r="A35" s="184"/>
      <c r="B35" s="68" t="s">
        <v>35</v>
      </c>
      <c r="C35" s="174"/>
      <c r="D35" s="170"/>
      <c r="E35" s="170"/>
      <c r="F35" s="170"/>
      <c r="G35" s="170"/>
      <c r="H35" s="170"/>
      <c r="I35" s="170"/>
    </row>
    <row r="36" spans="1:11" ht="12.75" customHeight="1" x14ac:dyDescent="0.25">
      <c r="A36" s="184"/>
      <c r="B36" s="67" t="s">
        <v>34</v>
      </c>
      <c r="C36" s="173"/>
      <c r="D36" s="171">
        <f>'DEVICE RATINGS'!G40</f>
        <v>0.91400000000000003</v>
      </c>
      <c r="E36" s="169">
        <f>C36*D36</f>
        <v>0</v>
      </c>
      <c r="F36" s="171">
        <f>'DEVICE RATINGS'!H40</f>
        <v>2.4489999999999998</v>
      </c>
      <c r="G36" s="169">
        <f>C36*F36</f>
        <v>0</v>
      </c>
      <c r="H36" s="172">
        <f>'DEVICE RATINGS'!D40</f>
        <v>2.5</v>
      </c>
      <c r="I36" s="169">
        <f>C36*H36</f>
        <v>0</v>
      </c>
    </row>
    <row r="37" spans="1:11" ht="12.75" customHeight="1" thickBot="1" x14ac:dyDescent="0.3">
      <c r="A37" s="184"/>
      <c r="B37" s="69" t="s">
        <v>36</v>
      </c>
      <c r="C37" s="174"/>
      <c r="D37" s="170"/>
      <c r="E37" s="170"/>
      <c r="F37" s="170"/>
      <c r="G37" s="170"/>
      <c r="H37" s="170"/>
      <c r="I37" s="170"/>
    </row>
    <row r="38" spans="1:11" ht="12.75" customHeight="1" thickBot="1" x14ac:dyDescent="0.3">
      <c r="A38" s="184"/>
      <c r="B38" s="70" t="s">
        <v>37</v>
      </c>
      <c r="C38" s="85"/>
      <c r="D38" s="60">
        <f>'DEVICE RATINGS'!G41</f>
        <v>0.83399999999999996</v>
      </c>
      <c r="E38" s="61">
        <f t="shared" ref="E38:E46" si="3">C38*D38</f>
        <v>0</v>
      </c>
      <c r="F38" s="60">
        <f>'DEVICE RATINGS'!H41</f>
        <v>16</v>
      </c>
      <c r="G38" s="61">
        <f t="shared" ref="G38:G46" si="4">C38*F38</f>
        <v>0</v>
      </c>
      <c r="H38" s="62">
        <f>'DEVICE RATINGS'!D41</f>
        <v>16</v>
      </c>
      <c r="I38" s="61">
        <f t="shared" ref="I38:I45" si="5">C38*H38</f>
        <v>0</v>
      </c>
    </row>
    <row r="39" spans="1:11" ht="12.75" customHeight="1" thickBot="1" x14ac:dyDescent="0.3">
      <c r="A39" s="184"/>
      <c r="B39" s="70" t="s">
        <v>38</v>
      </c>
      <c r="C39" s="86"/>
      <c r="D39" s="60">
        <f>'DEVICE RATINGS'!G42</f>
        <v>0.83399999999999996</v>
      </c>
      <c r="E39" s="61">
        <f t="shared" si="3"/>
        <v>0</v>
      </c>
      <c r="F39" s="60">
        <f>'DEVICE RATINGS'!H42</f>
        <v>20</v>
      </c>
      <c r="G39" s="61">
        <f t="shared" si="4"/>
        <v>0</v>
      </c>
      <c r="H39" s="62">
        <f>'DEVICE RATINGS'!D42</f>
        <v>20</v>
      </c>
      <c r="I39" s="61">
        <f t="shared" si="5"/>
        <v>0</v>
      </c>
    </row>
    <row r="40" spans="1:11" ht="12.75" customHeight="1" thickBot="1" x14ac:dyDescent="0.3">
      <c r="A40" s="184"/>
      <c r="B40" s="70" t="s">
        <v>39</v>
      </c>
      <c r="C40" s="86"/>
      <c r="D40" s="60">
        <f>'DEVICE RATINGS'!G43</f>
        <v>0.20699999999999999</v>
      </c>
      <c r="E40" s="61">
        <f t="shared" si="3"/>
        <v>0</v>
      </c>
      <c r="F40" s="60">
        <f>'DEVICE RATINGS'!H43</f>
        <v>22.715</v>
      </c>
      <c r="G40" s="61">
        <f t="shared" si="4"/>
        <v>0</v>
      </c>
      <c r="H40" s="62">
        <f>'DEVICE RATINGS'!D43</f>
        <v>23</v>
      </c>
      <c r="I40" s="61">
        <f t="shared" si="5"/>
        <v>0</v>
      </c>
    </row>
    <row r="41" spans="1:11" ht="12.75" customHeight="1" thickBot="1" x14ac:dyDescent="0.3">
      <c r="A41" s="184"/>
      <c r="B41" s="70" t="s">
        <v>174</v>
      </c>
      <c r="C41" s="85"/>
      <c r="D41" s="60">
        <f xml:space="preserve"> 'DEVICE RATINGS'!G45</f>
        <v>0.14399999999999999</v>
      </c>
      <c r="E41" s="61">
        <f t="shared" si="3"/>
        <v>0</v>
      </c>
      <c r="F41" s="60">
        <f xml:space="preserve"> 'DEVICE RATINGS'!H45</f>
        <v>16</v>
      </c>
      <c r="G41" s="61">
        <f t="shared" si="4"/>
        <v>0</v>
      </c>
      <c r="H41" s="60">
        <f xml:space="preserve"> 'DEVICE RATINGS'!D45</f>
        <v>18</v>
      </c>
      <c r="I41" s="61">
        <f t="shared" si="5"/>
        <v>0</v>
      </c>
      <c r="K41" s="11"/>
    </row>
    <row r="42" spans="1:11" ht="12.75" customHeight="1" thickBot="1" x14ac:dyDescent="0.3">
      <c r="A42" s="184"/>
      <c r="B42" s="70" t="s">
        <v>172</v>
      </c>
      <c r="C42" s="85"/>
      <c r="D42" s="60">
        <f xml:space="preserve"> 'DEVICE RATINGS'!G45</f>
        <v>0.14399999999999999</v>
      </c>
      <c r="E42" s="61">
        <f t="shared" si="3"/>
        <v>0</v>
      </c>
      <c r="F42" s="60">
        <f xml:space="preserve"> 'DEVICE RATINGS'!I45</f>
        <v>18</v>
      </c>
      <c r="G42" s="61">
        <f t="shared" si="4"/>
        <v>0</v>
      </c>
      <c r="H42" s="60">
        <f xml:space="preserve"> 'DEVICE RATINGS'!E45</f>
        <v>20</v>
      </c>
      <c r="I42" s="61">
        <f t="shared" si="5"/>
        <v>0</v>
      </c>
      <c r="K42" s="11"/>
    </row>
    <row r="43" spans="1:11" ht="13.8" thickBot="1" x14ac:dyDescent="0.3">
      <c r="A43" s="184"/>
      <c r="B43" s="70" t="s">
        <v>173</v>
      </c>
      <c r="C43" s="85"/>
      <c r="D43" s="60">
        <f xml:space="preserve"> 'DEVICE RATINGS'!G45</f>
        <v>0.14399999999999999</v>
      </c>
      <c r="E43" s="61">
        <f t="shared" si="3"/>
        <v>0</v>
      </c>
      <c r="F43" s="60">
        <f xml:space="preserve"> 'DEVICE RATINGS'!J45</f>
        <v>26</v>
      </c>
      <c r="G43" s="61">
        <f t="shared" si="4"/>
        <v>0</v>
      </c>
      <c r="H43" s="60">
        <f xml:space="preserve"> 'DEVICE RATINGS'!F45</f>
        <v>28</v>
      </c>
      <c r="I43" s="61">
        <f t="shared" si="5"/>
        <v>0</v>
      </c>
    </row>
    <row r="44" spans="1:11" ht="12.75" customHeight="1" thickBot="1" x14ac:dyDescent="0.3">
      <c r="A44" s="184"/>
      <c r="B44" s="70" t="s">
        <v>170</v>
      </c>
      <c r="C44" s="85"/>
      <c r="D44" s="60">
        <f xml:space="preserve"> 'DEVICE RATINGS'!G46</f>
        <v>0.14399999999999999</v>
      </c>
      <c r="E44" s="61">
        <f t="shared" si="3"/>
        <v>0</v>
      </c>
      <c r="F44" s="60">
        <f xml:space="preserve"> 'DEVICE RATINGS'!I46</f>
        <v>3</v>
      </c>
      <c r="G44" s="61">
        <f t="shared" si="4"/>
        <v>0</v>
      </c>
      <c r="H44" s="60">
        <f xml:space="preserve"> 'DEVICE RATINGS'!E46</f>
        <v>3</v>
      </c>
      <c r="I44" s="61">
        <f t="shared" si="5"/>
        <v>0</v>
      </c>
    </row>
    <row r="45" spans="1:11" ht="12.75" customHeight="1" thickBot="1" x14ac:dyDescent="0.3">
      <c r="A45" s="185"/>
      <c r="B45" s="70" t="s">
        <v>171</v>
      </c>
      <c r="C45" s="85"/>
      <c r="D45" s="60">
        <f xml:space="preserve"> 'DEVICE RATINGS'!G46</f>
        <v>0.14399999999999999</v>
      </c>
      <c r="E45" s="61">
        <f t="shared" si="3"/>
        <v>0</v>
      </c>
      <c r="F45" s="60">
        <f xml:space="preserve"> 'DEVICE RATINGS'!J46</f>
        <v>11</v>
      </c>
      <c r="G45" s="61">
        <f t="shared" si="4"/>
        <v>0</v>
      </c>
      <c r="H45" s="60">
        <f xml:space="preserve"> 'DEVICE RATINGS'!F46</f>
        <v>11</v>
      </c>
      <c r="I45" s="61">
        <f t="shared" si="5"/>
        <v>0</v>
      </c>
    </row>
    <row r="46" spans="1:11" ht="12.75" customHeight="1" thickBot="1" x14ac:dyDescent="0.3">
      <c r="A46" s="2"/>
      <c r="B46" s="71" t="s">
        <v>40</v>
      </c>
      <c r="C46" s="87"/>
      <c r="D46" s="72">
        <f>'DEVICE RATINGS'!C51</f>
        <v>0.5</v>
      </c>
      <c r="E46" s="73">
        <f t="shared" si="3"/>
        <v>0</v>
      </c>
      <c r="F46" s="72">
        <f>'DEVICE RATINGS'!C51</f>
        <v>0.5</v>
      </c>
      <c r="G46" s="73">
        <f t="shared" si="4"/>
        <v>0</v>
      </c>
      <c r="H46" s="72"/>
      <c r="I46" s="72"/>
    </row>
    <row r="47" spans="1:11" ht="12.75" customHeight="1" thickBot="1" x14ac:dyDescent="0.3">
      <c r="A47" s="2"/>
      <c r="B47" s="90"/>
      <c r="C47" s="91"/>
      <c r="D47" s="72"/>
      <c r="E47" s="72"/>
      <c r="F47" s="72"/>
      <c r="G47" s="72"/>
      <c r="H47" s="72"/>
      <c r="I47" s="72"/>
    </row>
    <row r="48" spans="1:11" ht="24.75" customHeight="1" thickBot="1" x14ac:dyDescent="0.3">
      <c r="A48" s="2"/>
      <c r="B48" s="74" t="s">
        <v>41</v>
      </c>
      <c r="C48" s="65">
        <f>SUM(C13:C45)</f>
        <v>0</v>
      </c>
      <c r="D48" s="65" t="s">
        <v>42</v>
      </c>
      <c r="E48" s="65">
        <f>SUM(E13:E46)</f>
        <v>0</v>
      </c>
      <c r="F48" s="65" t="s">
        <v>43</v>
      </c>
      <c r="G48" s="65">
        <f>SUM(G13:G46)</f>
        <v>0</v>
      </c>
      <c r="H48" s="65" t="s">
        <v>44</v>
      </c>
      <c r="I48" s="65">
        <f>SUM(I13:I45)</f>
        <v>0</v>
      </c>
    </row>
    <row r="49" spans="1:9" ht="12.75" customHeight="1" x14ac:dyDescent="0.25">
      <c r="A49" s="2"/>
      <c r="B49" s="88"/>
      <c r="C49" s="88"/>
      <c r="D49" s="88"/>
      <c r="E49" s="88"/>
      <c r="F49" s="88"/>
      <c r="G49" s="88"/>
      <c r="H49" s="88"/>
      <c r="I49" s="88"/>
    </row>
    <row r="50" spans="1:9" ht="12.75" customHeight="1" x14ac:dyDescent="0.25">
      <c r="A50" s="2"/>
      <c r="B50" s="75" t="s">
        <v>45</v>
      </c>
      <c r="C50" s="76">
        <f>'DEVICE RATINGS'!C48</f>
        <v>160</v>
      </c>
      <c r="D50" s="88"/>
      <c r="E50" s="88"/>
      <c r="F50" s="88"/>
      <c r="G50" s="88"/>
      <c r="H50" s="79" t="s">
        <v>46</v>
      </c>
      <c r="I50" s="80">
        <f>'DEVICE RATINGS'!C48</f>
        <v>160</v>
      </c>
    </row>
    <row r="51" spans="1:9" ht="12.75" customHeight="1" x14ac:dyDescent="0.25">
      <c r="B51" s="77" t="s">
        <v>47</v>
      </c>
      <c r="C51" s="78">
        <f>'DEVICE RATINGS'!C49</f>
        <v>32</v>
      </c>
      <c r="D51" s="92"/>
      <c r="E51" s="92"/>
      <c r="F51" s="92"/>
      <c r="G51" s="92"/>
      <c r="H51" s="93"/>
      <c r="I51" s="93"/>
    </row>
    <row r="52" spans="1:9" ht="12.75" customHeight="1" x14ac:dyDescent="0.25">
      <c r="B52" s="77"/>
      <c r="C52" s="78"/>
      <c r="D52" s="92"/>
      <c r="E52" s="92"/>
      <c r="F52" s="92"/>
      <c r="G52" s="92"/>
      <c r="H52" s="93"/>
      <c r="I52" s="93"/>
    </row>
    <row r="53" spans="1:9" ht="12.75" customHeight="1" x14ac:dyDescent="0.25">
      <c r="B53" s="94"/>
      <c r="C53" s="95"/>
      <c r="D53" s="92"/>
      <c r="E53" s="92"/>
      <c r="F53" s="92"/>
      <c r="G53" s="92"/>
      <c r="H53" s="93"/>
      <c r="I53" s="93"/>
    </row>
    <row r="54" spans="1:9" ht="12.75" customHeight="1" x14ac:dyDescent="0.25">
      <c r="B54" s="2"/>
      <c r="C54" s="2"/>
      <c r="D54" s="2"/>
      <c r="E54" s="2"/>
      <c r="F54" s="2"/>
      <c r="G54" s="2"/>
      <c r="H54" s="2"/>
      <c r="I54" s="2"/>
    </row>
    <row r="55" spans="1:9" ht="12.75" customHeight="1" x14ac:dyDescent="0.25">
      <c r="B55" s="81" t="str">
        <f>'DEVICE RATINGS'!A53</f>
        <v>26-1116 Issue 12</v>
      </c>
      <c r="C55" s="46" t="str">
        <f>IF(C48&gt;'ZONE 4'!C51,"ERROR: There are too many devices on this zone."," ")</f>
        <v xml:space="preserve"> </v>
      </c>
      <c r="D55" s="44"/>
      <c r="E55" s="44"/>
      <c r="F55" s="44"/>
      <c r="G55" s="44"/>
      <c r="H55" s="44"/>
      <c r="I55" s="2"/>
    </row>
    <row r="56" spans="1:9" ht="12.75" customHeight="1" x14ac:dyDescent="0.25">
      <c r="B56" s="81" t="s">
        <v>51</v>
      </c>
      <c r="C56" s="46" t="str">
        <f>IF(I48&gt;I50,"ERROR: This zone is over the maximum permissible loading units."," ")</f>
        <v xml:space="preserve"> </v>
      </c>
      <c r="D56" s="44"/>
      <c r="E56" s="44"/>
      <c r="F56" s="44"/>
      <c r="G56" s="44"/>
      <c r="H56" s="44"/>
      <c r="I56" s="17"/>
    </row>
    <row r="57" spans="1:9" ht="12.75" customHeight="1" x14ac:dyDescent="0.25">
      <c r="B57" s="82" t="str">
        <f>'DEVICE RATINGS'!A55</f>
        <v>Sheet updated 03/04/2025</v>
      </c>
      <c r="C57" s="46" t="str">
        <f>IF(OR(C34&gt;0,C36&gt;0),"ERROR: The Twinflex Output Module is not compatible with this panel."," ")</f>
        <v xml:space="preserve"> </v>
      </c>
      <c r="D57" s="44"/>
      <c r="E57" s="44"/>
      <c r="F57" s="44"/>
      <c r="G57" s="44"/>
      <c r="H57" s="44"/>
      <c r="I57" s="2"/>
    </row>
    <row r="58" spans="1:9" ht="12.75" customHeight="1" x14ac:dyDescent="0.25"/>
    <row r="59" spans="1:9" ht="12.75" customHeight="1" x14ac:dyDescent="0.25"/>
    <row r="60" spans="1:9" ht="12.75" customHeight="1" x14ac:dyDescent="0.25"/>
    <row r="61" spans="1:9" ht="12.75" customHeight="1" x14ac:dyDescent="0.25"/>
    <row r="62" spans="1:9" ht="12.75" customHeight="1" x14ac:dyDescent="0.25"/>
    <row r="63" spans="1:9" ht="12.75" customHeight="1" x14ac:dyDescent="0.25"/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heetProtection sheet="1" objects="1" scenarios="1"/>
  <mergeCells count="22">
    <mergeCell ref="A13:A45"/>
    <mergeCell ref="I36:I37"/>
    <mergeCell ref="D11:E11"/>
    <mergeCell ref="F11:G11"/>
    <mergeCell ref="H11:I11"/>
    <mergeCell ref="G36:G37"/>
    <mergeCell ref="H36:H37"/>
    <mergeCell ref="C34:C35"/>
    <mergeCell ref="C36:C37"/>
    <mergeCell ref="D36:D37"/>
    <mergeCell ref="E36:E37"/>
    <mergeCell ref="F36:F37"/>
    <mergeCell ref="D34:D35"/>
    <mergeCell ref="B4:H4"/>
    <mergeCell ref="C6:I7"/>
    <mergeCell ref="E34:E35"/>
    <mergeCell ref="F34:F35"/>
    <mergeCell ref="G34:G35"/>
    <mergeCell ref="H34:H35"/>
    <mergeCell ref="I34:I35"/>
    <mergeCell ref="C8:I8"/>
    <mergeCell ref="C9:I9"/>
  </mergeCells>
  <conditionalFormatting sqref="C34:C35">
    <cfRule type="cellIs" dxfId="59" priority="6" stopIfTrue="1" operator="greaterThan">
      <formula>0</formula>
    </cfRule>
  </conditionalFormatting>
  <conditionalFormatting sqref="C36:C37">
    <cfRule type="cellIs" dxfId="58" priority="5" stopIfTrue="1" operator="greaterThan">
      <formula>0</formula>
    </cfRule>
  </conditionalFormatting>
  <conditionalFormatting sqref="C48">
    <cfRule type="cellIs" dxfId="57" priority="3" stopIfTrue="1" operator="lessThanOrEqual">
      <formula>$C$51</formula>
    </cfRule>
  </conditionalFormatting>
  <conditionalFormatting sqref="C48">
    <cfRule type="cellIs" dxfId="56" priority="4" stopIfTrue="1" operator="greaterThan">
      <formula>$C$51</formula>
    </cfRule>
  </conditionalFormatting>
  <conditionalFormatting sqref="I48">
    <cfRule type="cellIs" dxfId="55" priority="1" stopIfTrue="1" operator="lessThanOrEqual">
      <formula>$I$50</formula>
    </cfRule>
  </conditionalFormatting>
  <conditionalFormatting sqref="I48">
    <cfRule type="cellIs" dxfId="54" priority="2" stopIfTrue="1" operator="greaterThan">
      <formula>$I$50</formula>
    </cfRule>
  </conditionalFormatting>
  <dataValidations count="1">
    <dataValidation type="decimal" operator="lessThanOrEqual" allowBlank="1" showInputMessage="1" showErrorMessage="1" prompt="Only One EOL Device Allowed." sqref="C46">
      <formula1>1</formula1>
    </dataValidation>
  </dataValidations>
  <pageMargins left="0.75" right="0.75" top="1" bottom="1" header="0" footer="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showGridLines="0" workbookViewId="0">
      <selection activeCell="C9" sqref="C6:I9"/>
    </sheetView>
  </sheetViews>
  <sheetFormatPr defaultColWidth="12.6640625" defaultRowHeight="15" customHeight="1" x14ac:dyDescent="0.25"/>
  <cols>
    <col min="1" max="1" width="4.77734375" customWidth="1"/>
    <col min="2" max="2" width="81.109375" customWidth="1"/>
    <col min="3" max="3" width="32" customWidth="1"/>
    <col min="4" max="7" width="12" hidden="1" customWidth="1"/>
    <col min="8" max="9" width="12" customWidth="1"/>
    <col min="10" max="26" width="8.6640625" customWidth="1"/>
  </cols>
  <sheetData>
    <row r="1" spans="1:11" ht="18" customHeight="1" x14ac:dyDescent="0.25">
      <c r="C1" s="44"/>
      <c r="D1" s="44"/>
      <c r="E1" s="44"/>
      <c r="F1" s="44"/>
      <c r="G1" s="44"/>
      <c r="H1" s="44"/>
      <c r="I1" s="44"/>
    </row>
    <row r="2" spans="1:11" ht="18" customHeight="1" x14ac:dyDescent="0.25">
      <c r="C2" s="44"/>
      <c r="D2" s="44"/>
      <c r="E2" s="44"/>
      <c r="F2" s="44"/>
      <c r="G2" s="44"/>
      <c r="H2" s="44"/>
      <c r="I2" s="44"/>
      <c r="K2" s="1"/>
    </row>
    <row r="3" spans="1:11" ht="18" customHeight="1" x14ac:dyDescent="0.25">
      <c r="C3" s="44"/>
      <c r="D3" s="44"/>
      <c r="E3" s="44"/>
      <c r="F3" s="44"/>
      <c r="G3" s="44"/>
      <c r="H3" s="44"/>
      <c r="I3" s="44"/>
    </row>
    <row r="4" spans="1:11" ht="17.399999999999999" x14ac:dyDescent="0.3">
      <c r="A4" s="2"/>
      <c r="B4" s="167"/>
      <c r="C4" s="168"/>
      <c r="D4" s="168"/>
      <c r="E4" s="168"/>
      <c r="F4" s="168"/>
      <c r="G4" s="168"/>
      <c r="H4" s="168"/>
      <c r="I4" s="3"/>
    </row>
    <row r="5" spans="1:11" ht="15.6" customHeight="1" x14ac:dyDescent="0.3">
      <c r="A5" s="2"/>
      <c r="B5" s="18"/>
      <c r="C5" s="2"/>
      <c r="D5" s="2"/>
      <c r="E5" s="2"/>
      <c r="F5" s="2"/>
      <c r="G5" s="2"/>
      <c r="H5" s="2"/>
      <c r="I5" s="5"/>
    </row>
    <row r="6" spans="1:11" ht="12.75" customHeight="1" x14ac:dyDescent="0.25">
      <c r="A6" s="2"/>
      <c r="B6" s="413" t="s">
        <v>185</v>
      </c>
      <c r="C6" s="161" t="s">
        <v>206</v>
      </c>
      <c r="D6" s="162"/>
      <c r="E6" s="162"/>
      <c r="F6" s="162"/>
      <c r="G6" s="162"/>
      <c r="H6" s="162"/>
      <c r="I6" s="163"/>
    </row>
    <row r="7" spans="1:11" ht="12.75" customHeight="1" x14ac:dyDescent="0.25">
      <c r="A7" s="2"/>
      <c r="B7" s="413" t="s">
        <v>185</v>
      </c>
      <c r="C7" s="164"/>
      <c r="D7" s="165"/>
      <c r="E7" s="165"/>
      <c r="F7" s="165"/>
      <c r="G7" s="165"/>
      <c r="H7" s="165"/>
      <c r="I7" s="166"/>
    </row>
    <row r="8" spans="1:11" ht="12.75" customHeight="1" x14ac:dyDescent="0.25">
      <c r="A8" s="2"/>
      <c r="B8" s="413" t="s">
        <v>185</v>
      </c>
      <c r="C8" s="155" t="s">
        <v>205</v>
      </c>
      <c r="D8" s="156"/>
      <c r="E8" s="156"/>
      <c r="F8" s="156"/>
      <c r="G8" s="156"/>
      <c r="H8" s="156"/>
      <c r="I8" s="157"/>
    </row>
    <row r="9" spans="1:11" ht="12.75" customHeight="1" x14ac:dyDescent="0.25">
      <c r="A9" s="2"/>
      <c r="B9" s="413" t="s">
        <v>185</v>
      </c>
      <c r="C9" s="158" t="s">
        <v>1</v>
      </c>
      <c r="D9" s="159"/>
      <c r="E9" s="159"/>
      <c r="F9" s="159"/>
      <c r="G9" s="159"/>
      <c r="H9" s="159"/>
      <c r="I9" s="160"/>
    </row>
    <row r="10" spans="1:11" ht="12.75" customHeight="1" thickBot="1" x14ac:dyDescent="0.3">
      <c r="A10" s="2"/>
      <c r="B10" s="4"/>
      <c r="C10" s="2"/>
      <c r="D10" s="19"/>
      <c r="E10" s="19"/>
      <c r="F10" s="19"/>
      <c r="G10" s="19"/>
      <c r="H10" s="19"/>
      <c r="I10" s="19"/>
    </row>
    <row r="11" spans="1:11" ht="12.75" customHeight="1" x14ac:dyDescent="0.25">
      <c r="A11" s="2"/>
      <c r="B11" s="81"/>
      <c r="C11" s="88"/>
      <c r="D11" s="181" t="s">
        <v>2</v>
      </c>
      <c r="E11" s="186"/>
      <c r="F11" s="181" t="s">
        <v>3</v>
      </c>
      <c r="G11" s="182"/>
      <c r="H11" s="181" t="s">
        <v>4</v>
      </c>
      <c r="I11" s="182"/>
    </row>
    <row r="12" spans="1:11" ht="12.75" customHeight="1" thickBot="1" x14ac:dyDescent="0.3">
      <c r="A12" s="2"/>
      <c r="B12" s="57" t="s">
        <v>5</v>
      </c>
      <c r="C12" s="58" t="s">
        <v>176</v>
      </c>
      <c r="D12" s="58" t="s">
        <v>7</v>
      </c>
      <c r="E12" s="58" t="s">
        <v>8</v>
      </c>
      <c r="F12" s="58" t="s">
        <v>9</v>
      </c>
      <c r="G12" s="58" t="s">
        <v>10</v>
      </c>
      <c r="H12" s="58" t="s">
        <v>11</v>
      </c>
      <c r="I12" s="58" t="s">
        <v>12</v>
      </c>
    </row>
    <row r="13" spans="1:11" ht="15" customHeight="1" thickBot="1" x14ac:dyDescent="0.3">
      <c r="A13" s="183" t="s">
        <v>181</v>
      </c>
      <c r="B13" s="59" t="s">
        <v>52</v>
      </c>
      <c r="C13" s="83"/>
      <c r="D13" s="60">
        <f>'DEVICE RATINGS'!G16</f>
        <v>7.4999999999999997E-2</v>
      </c>
      <c r="E13" s="89">
        <f t="shared" ref="E13:E36" si="0">C13*D13</f>
        <v>0</v>
      </c>
      <c r="F13" s="60">
        <f>'DEVICE RATINGS'!H16</f>
        <v>7.4999999999999997E-2</v>
      </c>
      <c r="G13" s="89">
        <f t="shared" ref="G13:G36" si="1">C13*F13</f>
        <v>0</v>
      </c>
      <c r="H13" s="62">
        <f>'DEVICE RATINGS'!D16</f>
        <v>8</v>
      </c>
      <c r="I13" s="89">
        <f t="shared" ref="I13:I36" si="2">C13*H13</f>
        <v>0</v>
      </c>
    </row>
    <row r="14" spans="1:11" ht="15" customHeight="1" thickBot="1" x14ac:dyDescent="0.3">
      <c r="A14" s="184"/>
      <c r="B14" s="59" t="s">
        <v>53</v>
      </c>
      <c r="C14" s="83"/>
      <c r="D14" s="60">
        <f>'DEVICE RATINGS'!G18</f>
        <v>0</v>
      </c>
      <c r="E14" s="61">
        <f t="shared" si="0"/>
        <v>0</v>
      </c>
      <c r="F14" s="60">
        <f>'DEVICE RATINGS'!H18</f>
        <v>0</v>
      </c>
      <c r="G14" s="61">
        <f t="shared" si="1"/>
        <v>0</v>
      </c>
      <c r="H14" s="62">
        <f>'DEVICE RATINGS'!D18</f>
        <v>8</v>
      </c>
      <c r="I14" s="61">
        <f t="shared" si="2"/>
        <v>0</v>
      </c>
    </row>
    <row r="15" spans="1:11" ht="15" customHeight="1" thickBot="1" x14ac:dyDescent="0.3">
      <c r="A15" s="184"/>
      <c r="B15" s="59" t="s">
        <v>13</v>
      </c>
      <c r="C15" s="83"/>
      <c r="D15" s="60">
        <f>'DEVICE RATINGS'!G20</f>
        <v>5.6000000000000001E-2</v>
      </c>
      <c r="E15" s="61">
        <f t="shared" si="0"/>
        <v>0</v>
      </c>
      <c r="F15" s="60">
        <f>'DEVICE RATINGS'!H20</f>
        <v>0.15</v>
      </c>
      <c r="G15" s="61">
        <f t="shared" si="1"/>
        <v>0</v>
      </c>
      <c r="H15" s="62">
        <f>'DEVICE RATINGS'!D20</f>
        <v>1</v>
      </c>
      <c r="I15" s="61">
        <f t="shared" si="2"/>
        <v>0</v>
      </c>
    </row>
    <row r="16" spans="1:11" ht="15" customHeight="1" thickBot="1" x14ac:dyDescent="0.3">
      <c r="A16" s="184"/>
      <c r="B16" s="59" t="s">
        <v>14</v>
      </c>
      <c r="C16" s="83"/>
      <c r="D16" s="60">
        <f>'DEVICE RATINGS'!G22</f>
        <v>5.6000000000000001E-2</v>
      </c>
      <c r="E16" s="61">
        <f t="shared" si="0"/>
        <v>0</v>
      </c>
      <c r="F16" s="60">
        <f>'DEVICE RATINGS'!I22</f>
        <v>2.5</v>
      </c>
      <c r="G16" s="61">
        <f t="shared" si="1"/>
        <v>0</v>
      </c>
      <c r="H16" s="62">
        <f>'DEVICE RATINGS'!E22</f>
        <v>6.5</v>
      </c>
      <c r="I16" s="61">
        <f t="shared" si="2"/>
        <v>0</v>
      </c>
    </row>
    <row r="17" spans="1:11" ht="15" customHeight="1" thickBot="1" x14ac:dyDescent="0.3">
      <c r="A17" s="184"/>
      <c r="B17" s="59" t="s">
        <v>15</v>
      </c>
      <c r="C17" s="83"/>
      <c r="D17" s="60">
        <f>'DEVICE RATINGS'!G22</f>
        <v>5.6000000000000001E-2</v>
      </c>
      <c r="E17" s="61">
        <f t="shared" si="0"/>
        <v>0</v>
      </c>
      <c r="F17" s="60">
        <f>'DEVICE RATINGS'!J22</f>
        <v>8</v>
      </c>
      <c r="G17" s="61">
        <f t="shared" si="1"/>
        <v>0</v>
      </c>
      <c r="H17" s="62">
        <f>'DEVICE RATINGS'!F22</f>
        <v>8</v>
      </c>
      <c r="I17" s="61">
        <f t="shared" si="2"/>
        <v>0</v>
      </c>
    </row>
    <row r="18" spans="1:11" ht="15" customHeight="1" thickBot="1" x14ac:dyDescent="0.3">
      <c r="A18" s="184"/>
      <c r="B18" s="59" t="s">
        <v>16</v>
      </c>
      <c r="C18" s="83"/>
      <c r="D18" s="60">
        <f>'DEVICE RATINGS'!G24</f>
        <v>5.6000000000000001E-2</v>
      </c>
      <c r="E18" s="61">
        <f t="shared" si="0"/>
        <v>0</v>
      </c>
      <c r="F18" s="60">
        <f>'DEVICE RATINGS'!H24</f>
        <v>2.6</v>
      </c>
      <c r="G18" s="61">
        <f t="shared" si="1"/>
        <v>0</v>
      </c>
      <c r="H18" s="62">
        <f>'DEVICE RATINGS'!D24</f>
        <v>8</v>
      </c>
      <c r="I18" s="61">
        <f t="shared" si="2"/>
        <v>0</v>
      </c>
    </row>
    <row r="19" spans="1:11" ht="15" customHeight="1" thickBot="1" x14ac:dyDescent="0.3">
      <c r="A19" s="184"/>
      <c r="B19" s="59" t="s">
        <v>17</v>
      </c>
      <c r="C19" s="83"/>
      <c r="D19" s="60">
        <f>'DEVICE RATINGS'!G24</f>
        <v>5.6000000000000001E-2</v>
      </c>
      <c r="E19" s="61">
        <f t="shared" si="0"/>
        <v>0</v>
      </c>
      <c r="F19" s="60">
        <f>'DEVICE RATINGS'!I24</f>
        <v>4.9000000000000004</v>
      </c>
      <c r="G19" s="61">
        <f t="shared" si="1"/>
        <v>0</v>
      </c>
      <c r="H19" s="62">
        <f>'DEVICE RATINGS'!E24</f>
        <v>8</v>
      </c>
      <c r="I19" s="61">
        <f t="shared" si="2"/>
        <v>0</v>
      </c>
    </row>
    <row r="20" spans="1:11" ht="15" customHeight="1" thickBot="1" x14ac:dyDescent="0.3">
      <c r="A20" s="184"/>
      <c r="B20" s="59" t="s">
        <v>18</v>
      </c>
      <c r="C20" s="83"/>
      <c r="D20" s="60">
        <f>'DEVICE RATINGS'!G24</f>
        <v>5.6000000000000001E-2</v>
      </c>
      <c r="E20" s="61">
        <f t="shared" si="0"/>
        <v>0</v>
      </c>
      <c r="F20" s="60">
        <f>'DEVICE RATINGS'!J24</f>
        <v>10.5</v>
      </c>
      <c r="G20" s="61">
        <f t="shared" si="1"/>
        <v>0</v>
      </c>
      <c r="H20" s="62">
        <f>'DEVICE RATINGS'!F24</f>
        <v>16</v>
      </c>
      <c r="I20" s="61">
        <f t="shared" si="2"/>
        <v>0</v>
      </c>
    </row>
    <row r="21" spans="1:11" ht="15" customHeight="1" thickBot="1" x14ac:dyDescent="0.3">
      <c r="A21" s="184"/>
      <c r="B21" s="59" t="s">
        <v>19</v>
      </c>
      <c r="C21" s="84"/>
      <c r="D21" s="60">
        <f>'DEVICE RATINGS'!G26</f>
        <v>0.114</v>
      </c>
      <c r="E21" s="61">
        <f t="shared" si="0"/>
        <v>0</v>
      </c>
      <c r="F21" s="60">
        <f>'DEVICE RATINGS'!H26</f>
        <v>1.5</v>
      </c>
      <c r="G21" s="61">
        <f t="shared" si="1"/>
        <v>0</v>
      </c>
      <c r="H21" s="62">
        <f>'DEVICE RATINGS'!D26</f>
        <v>1.5</v>
      </c>
      <c r="I21" s="61">
        <f t="shared" si="2"/>
        <v>0</v>
      </c>
    </row>
    <row r="22" spans="1:11" ht="15" customHeight="1" thickBot="1" x14ac:dyDescent="0.3">
      <c r="A22" s="184"/>
      <c r="B22" s="59" t="s">
        <v>20</v>
      </c>
      <c r="C22" s="84"/>
      <c r="D22" s="60">
        <f>'DEVICE RATINGS'!G28</f>
        <v>0.114</v>
      </c>
      <c r="E22" s="61">
        <f t="shared" si="0"/>
        <v>0</v>
      </c>
      <c r="F22" s="60">
        <f>'DEVICE RATINGS'!I28</f>
        <v>3.5</v>
      </c>
      <c r="G22" s="61">
        <f t="shared" si="1"/>
        <v>0</v>
      </c>
      <c r="H22" s="62">
        <f>'DEVICE RATINGS'!E28</f>
        <v>3.5</v>
      </c>
      <c r="I22" s="61">
        <f t="shared" si="2"/>
        <v>0</v>
      </c>
      <c r="K22" s="8"/>
    </row>
    <row r="23" spans="1:11" ht="15" customHeight="1" thickBot="1" x14ac:dyDescent="0.3">
      <c r="A23" s="184"/>
      <c r="B23" s="59" t="s">
        <v>21</v>
      </c>
      <c r="C23" s="84"/>
      <c r="D23" s="60">
        <f>'DEVICE RATINGS'!G28</f>
        <v>0.114</v>
      </c>
      <c r="E23" s="61">
        <f t="shared" si="0"/>
        <v>0</v>
      </c>
      <c r="F23" s="60">
        <f>'DEVICE RATINGS'!J28</f>
        <v>8.5</v>
      </c>
      <c r="G23" s="61">
        <f t="shared" si="1"/>
        <v>0</v>
      </c>
      <c r="H23" s="62">
        <f>'DEVICE RATINGS'!F28</f>
        <v>8</v>
      </c>
      <c r="I23" s="61">
        <f t="shared" si="2"/>
        <v>0</v>
      </c>
      <c r="K23" s="8"/>
    </row>
    <row r="24" spans="1:11" ht="15" customHeight="1" thickBot="1" x14ac:dyDescent="0.3">
      <c r="A24" s="184"/>
      <c r="B24" s="59" t="s">
        <v>22</v>
      </c>
      <c r="C24" s="84"/>
      <c r="D24" s="60">
        <f>'DEVICE RATINGS'!G30</f>
        <v>0</v>
      </c>
      <c r="E24" s="61">
        <f t="shared" si="0"/>
        <v>0</v>
      </c>
      <c r="F24" s="60">
        <f>'DEVICE RATINGS'!H30</f>
        <v>0</v>
      </c>
      <c r="G24" s="61">
        <f t="shared" si="1"/>
        <v>0</v>
      </c>
      <c r="H24" s="62">
        <f>'DEVICE RATINGS'!D30</f>
        <v>16</v>
      </c>
      <c r="I24" s="61">
        <f t="shared" si="2"/>
        <v>0</v>
      </c>
      <c r="K24" s="9"/>
    </row>
    <row r="25" spans="1:11" ht="15" customHeight="1" thickBot="1" x14ac:dyDescent="0.3">
      <c r="A25" s="184"/>
      <c r="B25" s="59" t="s">
        <v>23</v>
      </c>
      <c r="C25" s="84"/>
      <c r="D25" s="60">
        <f>'DEVICE RATINGS'!G32</f>
        <v>0.34499999999999997</v>
      </c>
      <c r="E25" s="61">
        <f t="shared" si="0"/>
        <v>0</v>
      </c>
      <c r="F25" s="60">
        <f>'DEVICE RATINGS'!H32</f>
        <v>2.16</v>
      </c>
      <c r="G25" s="61">
        <f t="shared" si="1"/>
        <v>0</v>
      </c>
      <c r="H25" s="62">
        <f>'DEVICE RATINGS'!D32</f>
        <v>16</v>
      </c>
      <c r="I25" s="61">
        <f t="shared" si="2"/>
        <v>0</v>
      </c>
      <c r="K25" s="8"/>
    </row>
    <row r="26" spans="1:11" ht="15" customHeight="1" thickBot="1" x14ac:dyDescent="0.3">
      <c r="A26" s="184"/>
      <c r="B26" s="59" t="s">
        <v>24</v>
      </c>
      <c r="C26" s="84"/>
      <c r="D26" s="60">
        <f>'DEVICE RATINGS'!G32</f>
        <v>0.34499999999999997</v>
      </c>
      <c r="E26" s="61">
        <f t="shared" si="0"/>
        <v>0</v>
      </c>
      <c r="F26" s="60">
        <f>'DEVICE RATINGS'!I32</f>
        <v>11.58</v>
      </c>
      <c r="G26" s="61">
        <f t="shared" si="1"/>
        <v>0</v>
      </c>
      <c r="H26" s="62">
        <f>'DEVICE RATINGS'!E32</f>
        <v>27</v>
      </c>
      <c r="I26" s="61">
        <f t="shared" si="2"/>
        <v>0</v>
      </c>
      <c r="K26" s="8"/>
    </row>
    <row r="27" spans="1:11" ht="15" customHeight="1" thickBot="1" x14ac:dyDescent="0.3">
      <c r="A27" s="184"/>
      <c r="B27" s="59" t="s">
        <v>25</v>
      </c>
      <c r="C27" s="84"/>
      <c r="D27" s="60">
        <f>'DEVICE RATINGS'!G32</f>
        <v>0.34499999999999997</v>
      </c>
      <c r="E27" s="61">
        <f t="shared" si="0"/>
        <v>0</v>
      </c>
      <c r="F27" s="60">
        <f>'DEVICE RATINGS'!J32</f>
        <v>12.858000000000001</v>
      </c>
      <c r="G27" s="61">
        <f t="shared" si="1"/>
        <v>0</v>
      </c>
      <c r="H27" s="62">
        <f>'DEVICE RATINGS'!F32</f>
        <v>29</v>
      </c>
      <c r="I27" s="61">
        <f t="shared" si="2"/>
        <v>0</v>
      </c>
      <c r="K27" s="8"/>
    </row>
    <row r="28" spans="1:11" ht="15" customHeight="1" thickBot="1" x14ac:dyDescent="0.3">
      <c r="A28" s="184"/>
      <c r="B28" s="59" t="s">
        <v>26</v>
      </c>
      <c r="C28" s="84"/>
      <c r="D28" s="60">
        <f>'DEVICE RATINGS'!G34</f>
        <v>0.223</v>
      </c>
      <c r="E28" s="61">
        <f t="shared" si="0"/>
        <v>0</v>
      </c>
      <c r="F28" s="60">
        <f>'DEVICE RATINGS'!H34</f>
        <v>6.81</v>
      </c>
      <c r="G28" s="61">
        <f t="shared" si="1"/>
        <v>0</v>
      </c>
      <c r="H28" s="62">
        <f>'DEVICE RATINGS'!D34</f>
        <v>16</v>
      </c>
      <c r="I28" s="61">
        <f t="shared" si="2"/>
        <v>0</v>
      </c>
      <c r="K28" s="2"/>
    </row>
    <row r="29" spans="1:11" ht="15" customHeight="1" thickBot="1" x14ac:dyDescent="0.3">
      <c r="A29" s="184"/>
      <c r="B29" s="59" t="s">
        <v>27</v>
      </c>
      <c r="C29" s="84"/>
      <c r="D29" s="60">
        <f>'DEVICE RATINGS'!G34</f>
        <v>0.223</v>
      </c>
      <c r="E29" s="61">
        <f t="shared" si="0"/>
        <v>0</v>
      </c>
      <c r="F29" s="60">
        <f>'DEVICE RATINGS'!I34</f>
        <v>15.794</v>
      </c>
      <c r="G29" s="61">
        <f t="shared" si="1"/>
        <v>0</v>
      </c>
      <c r="H29" s="62">
        <f>'DEVICE RATINGS'!E34</f>
        <v>18</v>
      </c>
      <c r="I29" s="61">
        <f t="shared" si="2"/>
        <v>0</v>
      </c>
    </row>
    <row r="30" spans="1:11" ht="15" customHeight="1" thickBot="1" x14ac:dyDescent="0.3">
      <c r="A30" s="184"/>
      <c r="B30" s="59" t="s">
        <v>28</v>
      </c>
      <c r="C30" s="84"/>
      <c r="D30" s="60">
        <f>'DEVICE RATINGS'!G34</f>
        <v>0.223</v>
      </c>
      <c r="E30" s="61">
        <f t="shared" si="0"/>
        <v>0</v>
      </c>
      <c r="F30" s="60">
        <f>'DEVICE RATINGS'!J34</f>
        <v>24.027000000000001</v>
      </c>
      <c r="G30" s="61">
        <f t="shared" si="1"/>
        <v>0</v>
      </c>
      <c r="H30" s="62">
        <f>'DEVICE RATINGS'!F34</f>
        <v>33</v>
      </c>
      <c r="I30" s="61">
        <f t="shared" si="2"/>
        <v>0</v>
      </c>
    </row>
    <row r="31" spans="1:11" ht="15" customHeight="1" thickBot="1" x14ac:dyDescent="0.3">
      <c r="A31" s="184"/>
      <c r="B31" s="59" t="s">
        <v>29</v>
      </c>
      <c r="C31" s="84"/>
      <c r="D31" s="60">
        <f>'DEVICE RATINGS'!G35</f>
        <v>0.185</v>
      </c>
      <c r="E31" s="61">
        <f t="shared" si="0"/>
        <v>0</v>
      </c>
      <c r="F31" s="60">
        <f>'DEVICE RATINGS'!I35</f>
        <v>12.619</v>
      </c>
      <c r="G31" s="61">
        <f t="shared" si="1"/>
        <v>0</v>
      </c>
      <c r="H31" s="62">
        <f>'DEVICE RATINGS'!E35</f>
        <v>13</v>
      </c>
      <c r="I31" s="61">
        <f t="shared" si="2"/>
        <v>0</v>
      </c>
    </row>
    <row r="32" spans="1:11" ht="15" customHeight="1" thickBot="1" x14ac:dyDescent="0.3">
      <c r="A32" s="184"/>
      <c r="B32" s="59" t="s">
        <v>30</v>
      </c>
      <c r="C32" s="84"/>
      <c r="D32" s="60">
        <f>'DEVICE RATINGS'!G35</f>
        <v>0.185</v>
      </c>
      <c r="E32" s="61">
        <f t="shared" si="0"/>
        <v>0</v>
      </c>
      <c r="F32" s="60">
        <f>'DEVICE RATINGS'!J35</f>
        <v>14.5</v>
      </c>
      <c r="G32" s="61">
        <f t="shared" si="1"/>
        <v>0</v>
      </c>
      <c r="H32" s="62">
        <f>'DEVICE RATINGS'!F35</f>
        <v>14.5</v>
      </c>
      <c r="I32" s="61">
        <f t="shared" si="2"/>
        <v>0</v>
      </c>
    </row>
    <row r="33" spans="1:11" ht="15" customHeight="1" thickBot="1" x14ac:dyDescent="0.3">
      <c r="A33" s="184"/>
      <c r="B33" s="59" t="s">
        <v>31</v>
      </c>
      <c r="C33" s="84"/>
      <c r="D33" s="60">
        <f>'DEVICE RATINGS'!G36</f>
        <v>0.185</v>
      </c>
      <c r="E33" s="61">
        <f t="shared" si="0"/>
        <v>0</v>
      </c>
      <c r="F33" s="60">
        <f>'DEVICE RATINGS'!I36</f>
        <v>12.619</v>
      </c>
      <c r="G33" s="61">
        <f t="shared" si="1"/>
        <v>0</v>
      </c>
      <c r="H33" s="62">
        <f>'DEVICE RATINGS'!E36</f>
        <v>13</v>
      </c>
      <c r="I33" s="61">
        <f t="shared" si="2"/>
        <v>0</v>
      </c>
    </row>
    <row r="34" spans="1:11" ht="15" customHeight="1" thickBot="1" x14ac:dyDescent="0.3">
      <c r="A34" s="184"/>
      <c r="B34" s="59" t="s">
        <v>32</v>
      </c>
      <c r="C34" s="84"/>
      <c r="D34" s="60">
        <f>'DEVICE RATINGS'!G36</f>
        <v>0.185</v>
      </c>
      <c r="E34" s="61">
        <f t="shared" si="0"/>
        <v>0</v>
      </c>
      <c r="F34" s="60">
        <f>'DEVICE RATINGS'!J36</f>
        <v>14.5</v>
      </c>
      <c r="G34" s="61">
        <f t="shared" si="1"/>
        <v>0</v>
      </c>
      <c r="H34" s="62">
        <f>'DEVICE RATINGS'!F36</f>
        <v>14.5</v>
      </c>
      <c r="I34" s="61">
        <f t="shared" si="2"/>
        <v>0</v>
      </c>
    </row>
    <row r="35" spans="1:11" ht="15" customHeight="1" thickBot="1" x14ac:dyDescent="0.3">
      <c r="A35" s="184"/>
      <c r="B35" s="63" t="s">
        <v>33</v>
      </c>
      <c r="C35" s="84"/>
      <c r="D35" s="60">
        <f>'DEVICE RATINGS'!G37</f>
        <v>9.1999999999999998E-2</v>
      </c>
      <c r="E35" s="61">
        <f t="shared" si="0"/>
        <v>0</v>
      </c>
      <c r="F35" s="64">
        <f>'DEVICE RATINGS'!J37</f>
        <v>10.055999999999999</v>
      </c>
      <c r="G35" s="65">
        <f t="shared" si="1"/>
        <v>0</v>
      </c>
      <c r="H35" s="66">
        <f>'DEVICE RATINGS'!F37</f>
        <v>36</v>
      </c>
      <c r="I35" s="65">
        <f t="shared" si="2"/>
        <v>0</v>
      </c>
    </row>
    <row r="36" spans="1:11" ht="12.75" customHeight="1" x14ac:dyDescent="0.25">
      <c r="A36" s="184"/>
      <c r="B36" s="67" t="s">
        <v>34</v>
      </c>
      <c r="C36" s="173"/>
      <c r="D36" s="171">
        <f>'DEVICE RATINGS'!G39</f>
        <v>5.0919999999999996</v>
      </c>
      <c r="E36" s="169">
        <f t="shared" si="0"/>
        <v>0</v>
      </c>
      <c r="F36" s="171">
        <f>'DEVICE RATINGS'!H39</f>
        <v>34.130000000000003</v>
      </c>
      <c r="G36" s="169">
        <f t="shared" si="1"/>
        <v>0</v>
      </c>
      <c r="H36" s="172">
        <f>'DEVICE RATINGS'!D39</f>
        <v>34.5</v>
      </c>
      <c r="I36" s="169">
        <f t="shared" si="2"/>
        <v>0</v>
      </c>
    </row>
    <row r="37" spans="1:11" ht="12.75" customHeight="1" thickBot="1" x14ac:dyDescent="0.3">
      <c r="A37" s="184"/>
      <c r="B37" s="68" t="s">
        <v>35</v>
      </c>
      <c r="C37" s="174"/>
      <c r="D37" s="170"/>
      <c r="E37" s="170"/>
      <c r="F37" s="170"/>
      <c r="G37" s="170"/>
      <c r="H37" s="170"/>
      <c r="I37" s="170"/>
    </row>
    <row r="38" spans="1:11" ht="12.75" customHeight="1" x14ac:dyDescent="0.25">
      <c r="A38" s="184"/>
      <c r="B38" s="67" t="s">
        <v>34</v>
      </c>
      <c r="C38" s="173"/>
      <c r="D38" s="171">
        <f>'DEVICE RATINGS'!G40</f>
        <v>0.91400000000000003</v>
      </c>
      <c r="E38" s="169">
        <f>C38*D38</f>
        <v>0</v>
      </c>
      <c r="F38" s="171">
        <f>'DEVICE RATINGS'!H40</f>
        <v>2.4489999999999998</v>
      </c>
      <c r="G38" s="169">
        <f>C38*F38</f>
        <v>0</v>
      </c>
      <c r="H38" s="172">
        <f>'DEVICE RATINGS'!D40</f>
        <v>2.5</v>
      </c>
      <c r="I38" s="169">
        <f>C38*H38</f>
        <v>0</v>
      </c>
    </row>
    <row r="39" spans="1:11" ht="12.75" customHeight="1" thickBot="1" x14ac:dyDescent="0.3">
      <c r="A39" s="184"/>
      <c r="B39" s="69" t="s">
        <v>36</v>
      </c>
      <c r="C39" s="174"/>
      <c r="D39" s="170"/>
      <c r="E39" s="170"/>
      <c r="F39" s="170"/>
      <c r="G39" s="170"/>
      <c r="H39" s="170"/>
      <c r="I39" s="170"/>
    </row>
    <row r="40" spans="1:11" ht="15" customHeight="1" thickBot="1" x14ac:dyDescent="0.3">
      <c r="A40" s="184"/>
      <c r="B40" s="70" t="s">
        <v>37</v>
      </c>
      <c r="C40" s="85"/>
      <c r="D40" s="60">
        <f>'DEVICE RATINGS'!G41</f>
        <v>0.83399999999999996</v>
      </c>
      <c r="E40" s="61">
        <f t="shared" ref="E40:E48" si="3">C40*D40</f>
        <v>0</v>
      </c>
      <c r="F40" s="60">
        <f>'DEVICE RATINGS'!H41</f>
        <v>16</v>
      </c>
      <c r="G40" s="61">
        <f t="shared" ref="G40:G48" si="4">C40*F40</f>
        <v>0</v>
      </c>
      <c r="H40" s="62">
        <f>'DEVICE RATINGS'!D41</f>
        <v>16</v>
      </c>
      <c r="I40" s="61">
        <f t="shared" ref="I40:I47" si="5">C40*H40</f>
        <v>0</v>
      </c>
    </row>
    <row r="41" spans="1:11" ht="15" customHeight="1" thickBot="1" x14ac:dyDescent="0.3">
      <c r="A41" s="184"/>
      <c r="B41" s="70" t="s">
        <v>38</v>
      </c>
      <c r="C41" s="86"/>
      <c r="D41" s="60">
        <f>'DEVICE RATINGS'!G42</f>
        <v>0.83399999999999996</v>
      </c>
      <c r="E41" s="61">
        <f t="shared" si="3"/>
        <v>0</v>
      </c>
      <c r="F41" s="60">
        <f>'DEVICE RATINGS'!H42</f>
        <v>20</v>
      </c>
      <c r="G41" s="61">
        <f t="shared" si="4"/>
        <v>0</v>
      </c>
      <c r="H41" s="62">
        <f>'DEVICE RATINGS'!D42</f>
        <v>20</v>
      </c>
      <c r="I41" s="61">
        <f t="shared" si="5"/>
        <v>0</v>
      </c>
    </row>
    <row r="42" spans="1:11" ht="15" customHeight="1" thickBot="1" x14ac:dyDescent="0.3">
      <c r="A42" s="184"/>
      <c r="B42" s="70" t="s">
        <v>39</v>
      </c>
      <c r="C42" s="86"/>
      <c r="D42" s="60">
        <f>'DEVICE RATINGS'!G43</f>
        <v>0.20699999999999999</v>
      </c>
      <c r="E42" s="61">
        <f t="shared" si="3"/>
        <v>0</v>
      </c>
      <c r="F42" s="60">
        <f>'DEVICE RATINGS'!H43</f>
        <v>22.715</v>
      </c>
      <c r="G42" s="61">
        <f t="shared" si="4"/>
        <v>0</v>
      </c>
      <c r="H42" s="62">
        <f>'DEVICE RATINGS'!D43</f>
        <v>23</v>
      </c>
      <c r="I42" s="61">
        <f t="shared" si="5"/>
        <v>0</v>
      </c>
    </row>
    <row r="43" spans="1:11" ht="15" customHeight="1" thickBot="1" x14ac:dyDescent="0.3">
      <c r="A43" s="184"/>
      <c r="B43" s="70" t="s">
        <v>174</v>
      </c>
      <c r="C43" s="85"/>
      <c r="D43" s="60">
        <f xml:space="preserve"> 'DEVICE RATINGS'!G45</f>
        <v>0.14399999999999999</v>
      </c>
      <c r="E43" s="61">
        <f t="shared" si="3"/>
        <v>0</v>
      </c>
      <c r="F43" s="60">
        <f xml:space="preserve"> 'DEVICE RATINGS'!H45</f>
        <v>16</v>
      </c>
      <c r="G43" s="61">
        <f t="shared" si="4"/>
        <v>0</v>
      </c>
      <c r="H43" s="60">
        <f xml:space="preserve"> 'DEVICE RATINGS'!D45</f>
        <v>18</v>
      </c>
      <c r="I43" s="61">
        <f t="shared" si="5"/>
        <v>0</v>
      </c>
      <c r="K43" s="11"/>
    </row>
    <row r="44" spans="1:11" ht="15" customHeight="1" thickBot="1" x14ac:dyDescent="0.3">
      <c r="A44" s="184"/>
      <c r="B44" s="70" t="s">
        <v>172</v>
      </c>
      <c r="C44" s="85"/>
      <c r="D44" s="60">
        <f xml:space="preserve"> 'DEVICE RATINGS'!G45</f>
        <v>0.14399999999999999</v>
      </c>
      <c r="E44" s="61">
        <f t="shared" si="3"/>
        <v>0</v>
      </c>
      <c r="F44" s="60">
        <f xml:space="preserve"> 'DEVICE RATINGS'!I45</f>
        <v>18</v>
      </c>
      <c r="G44" s="61">
        <f t="shared" si="4"/>
        <v>0</v>
      </c>
      <c r="H44" s="60">
        <f xml:space="preserve"> 'DEVICE RATINGS'!E45</f>
        <v>20</v>
      </c>
      <c r="I44" s="61">
        <f t="shared" si="5"/>
        <v>0</v>
      </c>
      <c r="K44" s="11"/>
    </row>
    <row r="45" spans="1:11" ht="13.8" thickBot="1" x14ac:dyDescent="0.3">
      <c r="A45" s="184"/>
      <c r="B45" s="70" t="s">
        <v>173</v>
      </c>
      <c r="C45" s="85"/>
      <c r="D45" s="60">
        <f xml:space="preserve"> 'DEVICE RATINGS'!G45</f>
        <v>0.14399999999999999</v>
      </c>
      <c r="E45" s="61">
        <f t="shared" si="3"/>
        <v>0</v>
      </c>
      <c r="F45" s="60">
        <f xml:space="preserve"> 'DEVICE RATINGS'!J45</f>
        <v>26</v>
      </c>
      <c r="G45" s="61">
        <f t="shared" si="4"/>
        <v>0</v>
      </c>
      <c r="H45" s="60">
        <f xml:space="preserve"> 'DEVICE RATINGS'!F45</f>
        <v>28</v>
      </c>
      <c r="I45" s="61">
        <f t="shared" si="5"/>
        <v>0</v>
      </c>
    </row>
    <row r="46" spans="1:11" ht="12.75" customHeight="1" thickBot="1" x14ac:dyDescent="0.3">
      <c r="A46" s="184"/>
      <c r="B46" s="70" t="s">
        <v>170</v>
      </c>
      <c r="C46" s="85"/>
      <c r="D46" s="60">
        <f xml:space="preserve"> 'DEVICE RATINGS'!G46</f>
        <v>0.14399999999999999</v>
      </c>
      <c r="E46" s="61">
        <f t="shared" si="3"/>
        <v>0</v>
      </c>
      <c r="F46" s="60">
        <f xml:space="preserve"> 'DEVICE RATINGS'!I46</f>
        <v>3</v>
      </c>
      <c r="G46" s="61">
        <f t="shared" si="4"/>
        <v>0</v>
      </c>
      <c r="H46" s="60">
        <f xml:space="preserve"> 'DEVICE RATINGS'!E46</f>
        <v>3</v>
      </c>
      <c r="I46" s="61">
        <f t="shared" si="5"/>
        <v>0</v>
      </c>
    </row>
    <row r="47" spans="1:11" ht="12.75" customHeight="1" thickBot="1" x14ac:dyDescent="0.3">
      <c r="A47" s="185"/>
      <c r="B47" s="70" t="s">
        <v>171</v>
      </c>
      <c r="C47" s="85"/>
      <c r="D47" s="60">
        <f xml:space="preserve"> 'DEVICE RATINGS'!G46</f>
        <v>0.14399999999999999</v>
      </c>
      <c r="E47" s="61">
        <f t="shared" si="3"/>
        <v>0</v>
      </c>
      <c r="F47" s="60">
        <f xml:space="preserve"> 'DEVICE RATINGS'!J46</f>
        <v>11</v>
      </c>
      <c r="G47" s="61">
        <f t="shared" si="4"/>
        <v>0</v>
      </c>
      <c r="H47" s="60">
        <f xml:space="preserve"> 'DEVICE RATINGS'!F46</f>
        <v>11</v>
      </c>
      <c r="I47" s="61">
        <f t="shared" si="5"/>
        <v>0</v>
      </c>
    </row>
    <row r="48" spans="1:11" ht="13.5" customHeight="1" thickBot="1" x14ac:dyDescent="0.3">
      <c r="A48" s="2"/>
      <c r="B48" s="71" t="s">
        <v>40</v>
      </c>
      <c r="C48" s="87"/>
      <c r="D48" s="72">
        <f>'DEVICE RATINGS'!C51</f>
        <v>0.5</v>
      </c>
      <c r="E48" s="73">
        <f t="shared" si="3"/>
        <v>0</v>
      </c>
      <c r="F48" s="72">
        <f>'DEVICE RATINGS'!C51</f>
        <v>0.5</v>
      </c>
      <c r="G48" s="73">
        <f t="shared" si="4"/>
        <v>0</v>
      </c>
      <c r="H48" s="72"/>
      <c r="I48" s="72"/>
    </row>
    <row r="49" spans="1:9" ht="13.5" customHeight="1" thickBot="1" x14ac:dyDescent="0.3">
      <c r="A49" s="2"/>
      <c r="B49" s="90"/>
      <c r="C49" s="91"/>
      <c r="D49" s="72"/>
      <c r="E49" s="72"/>
      <c r="F49" s="72"/>
      <c r="G49" s="72"/>
      <c r="H49" s="72"/>
      <c r="I49" s="72"/>
    </row>
    <row r="50" spans="1:9" ht="24.75" customHeight="1" thickBot="1" x14ac:dyDescent="0.3">
      <c r="A50" s="2"/>
      <c r="B50" s="74" t="s">
        <v>41</v>
      </c>
      <c r="C50" s="65">
        <f>SUM(C15:C47)</f>
        <v>0</v>
      </c>
      <c r="D50" s="65" t="s">
        <v>42</v>
      </c>
      <c r="E50" s="65">
        <f>SUM(E13:E48)</f>
        <v>0</v>
      </c>
      <c r="F50" s="65" t="s">
        <v>43</v>
      </c>
      <c r="G50" s="65">
        <f>SUM(G13:G48)</f>
        <v>0</v>
      </c>
      <c r="H50" s="65" t="s">
        <v>44</v>
      </c>
      <c r="I50" s="65">
        <f>SUM(I13:I47)</f>
        <v>0</v>
      </c>
    </row>
    <row r="51" spans="1:9" ht="13.5" customHeight="1" x14ac:dyDescent="0.25">
      <c r="A51" s="2"/>
      <c r="B51" s="88"/>
      <c r="C51" s="88"/>
      <c r="D51" s="88"/>
      <c r="E51" s="88"/>
      <c r="F51" s="88"/>
      <c r="G51" s="88"/>
      <c r="H51" s="88"/>
      <c r="I51" s="88"/>
    </row>
    <row r="52" spans="1:9" ht="12.75" customHeight="1" x14ac:dyDescent="0.25">
      <c r="A52" s="2"/>
      <c r="B52" s="75" t="s">
        <v>45</v>
      </c>
      <c r="C52" s="76">
        <f>'DEVICE RATINGS'!C48</f>
        <v>160</v>
      </c>
      <c r="D52" s="88"/>
      <c r="E52" s="88"/>
      <c r="F52" s="88"/>
      <c r="G52" s="88"/>
      <c r="H52" s="79" t="s">
        <v>46</v>
      </c>
      <c r="I52" s="80">
        <f>'DEVICE RATINGS'!C48</f>
        <v>160</v>
      </c>
    </row>
    <row r="53" spans="1:9" ht="12.75" customHeight="1" x14ac:dyDescent="0.25">
      <c r="B53" s="77" t="s">
        <v>47</v>
      </c>
      <c r="C53" s="78">
        <f>'DEVICE RATINGS'!C49</f>
        <v>32</v>
      </c>
      <c r="D53" s="92"/>
      <c r="E53" s="92"/>
      <c r="F53" s="92"/>
      <c r="G53" s="92"/>
      <c r="H53" s="93"/>
      <c r="I53" s="93"/>
    </row>
    <row r="54" spans="1:9" ht="12.75" customHeight="1" x14ac:dyDescent="0.25">
      <c r="B54" s="77" t="s">
        <v>54</v>
      </c>
      <c r="C54" s="78">
        <f>'DEVICE RATINGS'!C50</f>
        <v>20</v>
      </c>
      <c r="D54" s="88"/>
      <c r="E54" s="88"/>
      <c r="F54" s="88"/>
      <c r="G54" s="88"/>
      <c r="H54" s="88"/>
      <c r="I54" s="88"/>
    </row>
    <row r="55" spans="1:9" ht="12.75" customHeight="1" x14ac:dyDescent="0.25">
      <c r="B55" s="94" t="s">
        <v>55</v>
      </c>
      <c r="C55" s="95">
        <f>'DEVICE RATINGS'!C51</f>
        <v>0.5</v>
      </c>
      <c r="D55" s="88"/>
      <c r="E55" s="88"/>
      <c r="F55" s="88"/>
      <c r="G55" s="88"/>
      <c r="H55" s="88"/>
      <c r="I55" s="88"/>
    </row>
    <row r="56" spans="1:9" ht="12.75" customHeight="1" x14ac:dyDescent="0.25">
      <c r="B56" s="2"/>
      <c r="C56" s="2"/>
      <c r="D56" s="2"/>
      <c r="E56" s="2"/>
      <c r="F56" s="2"/>
      <c r="G56" s="2"/>
      <c r="H56" s="2"/>
      <c r="I56" s="2"/>
    </row>
    <row r="57" spans="1:9" ht="12.75" customHeight="1" x14ac:dyDescent="0.25">
      <c r="B57" s="81" t="str">
        <f>'DEVICE RATINGS'!A53</f>
        <v>26-1116 Issue 12</v>
      </c>
      <c r="C57" s="46" t="str">
        <f>IF(C50&gt;C53,"ERROR: There are too many devices on this zone."," ")</f>
        <v xml:space="preserve"> </v>
      </c>
      <c r="D57" s="44"/>
      <c r="E57" s="44"/>
      <c r="F57" s="44"/>
      <c r="G57" s="44"/>
      <c r="H57" s="44"/>
      <c r="I57" s="2"/>
    </row>
    <row r="58" spans="1:9" ht="12.75" customHeight="1" x14ac:dyDescent="0.25">
      <c r="B58" s="81" t="s">
        <v>56</v>
      </c>
      <c r="C58" s="46" t="str">
        <f>IF(I50&gt;I52,"ERROR: This zone is over the maximum permissible loading units."," ")</f>
        <v xml:space="preserve"> </v>
      </c>
      <c r="D58" s="44"/>
      <c r="E58" s="44"/>
      <c r="F58" s="44"/>
      <c r="G58" s="44"/>
      <c r="H58" s="44"/>
      <c r="I58" s="17"/>
    </row>
    <row r="59" spans="1:9" ht="12.75" customHeight="1" x14ac:dyDescent="0.25">
      <c r="B59" s="82" t="str">
        <f>'DEVICE RATINGS'!A55</f>
        <v>Sheet updated 03/04/2025</v>
      </c>
      <c r="C59" s="46" t="str">
        <f>IF(OR(C36&gt;0,C38&gt;0),"ERROR: The Twinflex Output Module is not compatible with this panel."," ")</f>
        <v xml:space="preserve"> </v>
      </c>
      <c r="D59" s="44"/>
      <c r="E59" s="44"/>
      <c r="F59" s="44"/>
      <c r="G59" s="44"/>
      <c r="H59" s="44"/>
      <c r="I59" s="2"/>
    </row>
    <row r="60" spans="1:9" ht="12.75" customHeight="1" x14ac:dyDescent="0.25"/>
    <row r="61" spans="1:9" ht="12.75" customHeight="1" x14ac:dyDescent="0.25"/>
    <row r="62" spans="1:9" ht="12.75" customHeight="1" x14ac:dyDescent="0.25"/>
    <row r="63" spans="1:9" ht="12.75" customHeight="1" x14ac:dyDescent="0.25"/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heetProtection sheet="1" objects="1" scenarios="1"/>
  <mergeCells count="22">
    <mergeCell ref="A13:A47"/>
    <mergeCell ref="I38:I39"/>
    <mergeCell ref="D11:E11"/>
    <mergeCell ref="F11:G11"/>
    <mergeCell ref="H11:I11"/>
    <mergeCell ref="G38:G39"/>
    <mergeCell ref="H38:H39"/>
    <mergeCell ref="C36:C37"/>
    <mergeCell ref="C38:C39"/>
    <mergeCell ref="D38:D39"/>
    <mergeCell ref="E38:E39"/>
    <mergeCell ref="F38:F39"/>
    <mergeCell ref="D36:D37"/>
    <mergeCell ref="B4:H4"/>
    <mergeCell ref="C6:I7"/>
    <mergeCell ref="E36:E37"/>
    <mergeCell ref="F36:F37"/>
    <mergeCell ref="G36:G37"/>
    <mergeCell ref="H36:H37"/>
    <mergeCell ref="I36:I37"/>
    <mergeCell ref="C8:I8"/>
    <mergeCell ref="C9:I9"/>
  </mergeCells>
  <conditionalFormatting sqref="I50">
    <cfRule type="cellIs" dxfId="53" priority="11" stopIfTrue="1" operator="lessThanOrEqual">
      <formula>$I$52</formula>
    </cfRule>
  </conditionalFormatting>
  <conditionalFormatting sqref="I50">
    <cfRule type="cellIs" dxfId="52" priority="12" stopIfTrue="1" operator="greaterThan">
      <formula>$I$52</formula>
    </cfRule>
  </conditionalFormatting>
  <conditionalFormatting sqref="C36:C37">
    <cfRule type="cellIs" dxfId="51" priority="6" stopIfTrue="1" operator="greaterThan">
      <formula>0</formula>
    </cfRule>
  </conditionalFormatting>
  <conditionalFormatting sqref="C38:C39">
    <cfRule type="cellIs" dxfId="50" priority="5" stopIfTrue="1" operator="greaterThan">
      <formula>0</formula>
    </cfRule>
  </conditionalFormatting>
  <conditionalFormatting sqref="C50">
    <cfRule type="cellIs" dxfId="5" priority="1" stopIfTrue="1" operator="lessThanOrEqual">
      <formula>$C$53</formula>
    </cfRule>
    <cfRule type="cellIs" dxfId="4" priority="2" stopIfTrue="1" operator="greaterThan">
      <formula>$C$53</formula>
    </cfRule>
  </conditionalFormatting>
  <dataValidations count="1">
    <dataValidation type="decimal" operator="lessThanOrEqual" allowBlank="1" showInputMessage="1" showErrorMessage="1" prompt="Only One EOL Device Allowed." sqref="C48">
      <formula1>1</formula1>
    </dataValidation>
  </dataValidations>
  <pageMargins left="0.75" right="0.75" top="1" bottom="1" header="0" footer="0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showGridLines="0" workbookViewId="0">
      <selection activeCell="C9" sqref="C6:I9"/>
    </sheetView>
  </sheetViews>
  <sheetFormatPr defaultColWidth="12.6640625" defaultRowHeight="15" customHeight="1" x14ac:dyDescent="0.25"/>
  <cols>
    <col min="1" max="1" width="4.77734375" customWidth="1"/>
    <col min="2" max="2" width="81.109375" customWidth="1"/>
    <col min="3" max="3" width="32" customWidth="1"/>
    <col min="4" max="7" width="12" hidden="1" customWidth="1"/>
    <col min="8" max="9" width="12" customWidth="1"/>
    <col min="10" max="26" width="8.6640625" customWidth="1"/>
  </cols>
  <sheetData>
    <row r="1" spans="1:11" ht="18" customHeight="1" x14ac:dyDescent="0.25">
      <c r="C1" s="44"/>
      <c r="D1" s="44"/>
      <c r="E1" s="44"/>
      <c r="F1" s="44"/>
      <c r="G1" s="44"/>
      <c r="H1" s="44"/>
      <c r="I1" s="44"/>
    </row>
    <row r="2" spans="1:11" ht="18" customHeight="1" x14ac:dyDescent="0.25">
      <c r="C2" s="44"/>
      <c r="D2" s="44"/>
      <c r="E2" s="44"/>
      <c r="F2" s="44"/>
      <c r="G2" s="44"/>
      <c r="H2" s="44"/>
      <c r="I2" s="44"/>
      <c r="K2" s="1"/>
    </row>
    <row r="3" spans="1:11" ht="18" customHeight="1" x14ac:dyDescent="0.25">
      <c r="C3" s="44"/>
      <c r="D3" s="44"/>
      <c r="E3" s="44"/>
      <c r="F3" s="44"/>
      <c r="G3" s="44"/>
      <c r="H3" s="44"/>
      <c r="I3" s="44"/>
    </row>
    <row r="4" spans="1:11" ht="17.399999999999999" x14ac:dyDescent="0.3">
      <c r="A4" s="2"/>
      <c r="B4" s="167"/>
      <c r="C4" s="168"/>
      <c r="D4" s="168"/>
      <c r="E4" s="168"/>
      <c r="F4" s="168"/>
      <c r="G4" s="168"/>
      <c r="H4" s="168"/>
      <c r="I4" s="3"/>
    </row>
    <row r="5" spans="1:11" ht="15.6" customHeight="1" x14ac:dyDescent="0.3">
      <c r="A5" s="2"/>
      <c r="B5" s="18"/>
      <c r="C5" s="2"/>
      <c r="D5" s="2"/>
      <c r="E5" s="2"/>
      <c r="F5" s="2"/>
      <c r="G5" s="2"/>
      <c r="H5" s="2"/>
      <c r="I5" s="5"/>
    </row>
    <row r="6" spans="1:11" ht="12.75" customHeight="1" x14ac:dyDescent="0.25">
      <c r="A6" s="2"/>
      <c r="B6" s="413" t="s">
        <v>185</v>
      </c>
      <c r="C6" s="161" t="s">
        <v>206</v>
      </c>
      <c r="D6" s="162"/>
      <c r="E6" s="162"/>
      <c r="F6" s="162"/>
      <c r="G6" s="162"/>
      <c r="H6" s="162"/>
      <c r="I6" s="163"/>
      <c r="J6" s="44"/>
    </row>
    <row r="7" spans="1:11" ht="12.75" customHeight="1" x14ac:dyDescent="0.25">
      <c r="A7" s="2"/>
      <c r="B7" s="413" t="s">
        <v>185</v>
      </c>
      <c r="C7" s="164"/>
      <c r="D7" s="165"/>
      <c r="E7" s="165"/>
      <c r="F7" s="165"/>
      <c r="G7" s="165"/>
      <c r="H7" s="165"/>
      <c r="I7" s="166"/>
      <c r="J7" s="44"/>
    </row>
    <row r="8" spans="1:11" ht="12.75" customHeight="1" x14ac:dyDescent="0.25">
      <c r="A8" s="2"/>
      <c r="B8" s="413" t="s">
        <v>185</v>
      </c>
      <c r="C8" s="155" t="s">
        <v>205</v>
      </c>
      <c r="D8" s="156"/>
      <c r="E8" s="156"/>
      <c r="F8" s="156"/>
      <c r="G8" s="156"/>
      <c r="H8" s="156"/>
      <c r="I8" s="157"/>
      <c r="J8" s="44"/>
    </row>
    <row r="9" spans="1:11" ht="12.75" customHeight="1" x14ac:dyDescent="0.25">
      <c r="A9" s="2"/>
      <c r="B9" s="413" t="s">
        <v>185</v>
      </c>
      <c r="C9" s="158" t="s">
        <v>1</v>
      </c>
      <c r="D9" s="159"/>
      <c r="E9" s="159"/>
      <c r="F9" s="159"/>
      <c r="G9" s="159"/>
      <c r="H9" s="159"/>
      <c r="I9" s="160"/>
      <c r="J9" s="44"/>
    </row>
    <row r="10" spans="1:11" ht="12.75" customHeight="1" thickBot="1" x14ac:dyDescent="0.3">
      <c r="A10" s="2"/>
      <c r="B10" s="4"/>
      <c r="C10" s="2"/>
      <c r="D10" s="19"/>
      <c r="E10" s="19"/>
      <c r="F10" s="19"/>
      <c r="G10" s="19"/>
      <c r="H10" s="19"/>
      <c r="I10" s="19"/>
    </row>
    <row r="11" spans="1:11" ht="12.75" customHeight="1" x14ac:dyDescent="0.25">
      <c r="A11" s="2"/>
      <c r="B11" s="81"/>
      <c r="C11" s="88"/>
      <c r="D11" s="181" t="s">
        <v>2</v>
      </c>
      <c r="E11" s="186"/>
      <c r="F11" s="181" t="s">
        <v>3</v>
      </c>
      <c r="G11" s="182"/>
      <c r="H11" s="181" t="s">
        <v>4</v>
      </c>
      <c r="I11" s="182"/>
    </row>
    <row r="12" spans="1:11" ht="12.75" customHeight="1" thickBot="1" x14ac:dyDescent="0.3">
      <c r="A12" s="2"/>
      <c r="B12" s="57" t="s">
        <v>5</v>
      </c>
      <c r="C12" s="58" t="s">
        <v>176</v>
      </c>
      <c r="D12" s="58" t="s">
        <v>7</v>
      </c>
      <c r="E12" s="58" t="s">
        <v>8</v>
      </c>
      <c r="F12" s="58" t="s">
        <v>9</v>
      </c>
      <c r="G12" s="58" t="s">
        <v>10</v>
      </c>
      <c r="H12" s="58" t="s">
        <v>11</v>
      </c>
      <c r="I12" s="58" t="s">
        <v>12</v>
      </c>
    </row>
    <row r="13" spans="1:11" ht="15" customHeight="1" thickBot="1" x14ac:dyDescent="0.3">
      <c r="A13" s="183" t="s">
        <v>182</v>
      </c>
      <c r="B13" s="59" t="s">
        <v>52</v>
      </c>
      <c r="C13" s="83"/>
      <c r="D13" s="60">
        <f>'DEVICE RATINGS'!G16</f>
        <v>7.4999999999999997E-2</v>
      </c>
      <c r="E13" s="89">
        <f t="shared" ref="E13:E36" si="0">C13*D13</f>
        <v>0</v>
      </c>
      <c r="F13" s="60">
        <f>'DEVICE RATINGS'!H16</f>
        <v>7.4999999999999997E-2</v>
      </c>
      <c r="G13" s="89">
        <f t="shared" ref="G13:G36" si="1">C13*F13</f>
        <v>0</v>
      </c>
      <c r="H13" s="62">
        <f>'DEVICE RATINGS'!D16</f>
        <v>8</v>
      </c>
      <c r="I13" s="89">
        <f t="shared" ref="I13:I36" si="2">C13*H13</f>
        <v>0</v>
      </c>
    </row>
    <row r="14" spans="1:11" ht="15" customHeight="1" thickBot="1" x14ac:dyDescent="0.3">
      <c r="A14" s="184"/>
      <c r="B14" s="59" t="s">
        <v>53</v>
      </c>
      <c r="C14" s="83"/>
      <c r="D14" s="60">
        <f>'DEVICE RATINGS'!G18</f>
        <v>0</v>
      </c>
      <c r="E14" s="61">
        <f t="shared" si="0"/>
        <v>0</v>
      </c>
      <c r="F14" s="60">
        <f>'DEVICE RATINGS'!H18</f>
        <v>0</v>
      </c>
      <c r="G14" s="61">
        <f t="shared" si="1"/>
        <v>0</v>
      </c>
      <c r="H14" s="62">
        <f>'DEVICE RATINGS'!D18</f>
        <v>8</v>
      </c>
      <c r="I14" s="61">
        <f t="shared" si="2"/>
        <v>0</v>
      </c>
    </row>
    <row r="15" spans="1:11" ht="15" customHeight="1" thickBot="1" x14ac:dyDescent="0.3">
      <c r="A15" s="184"/>
      <c r="B15" s="59" t="s">
        <v>13</v>
      </c>
      <c r="C15" s="83"/>
      <c r="D15" s="60">
        <f>'DEVICE RATINGS'!G20</f>
        <v>5.6000000000000001E-2</v>
      </c>
      <c r="E15" s="61">
        <f t="shared" si="0"/>
        <v>0</v>
      </c>
      <c r="F15" s="60">
        <f>'DEVICE RATINGS'!H20</f>
        <v>0.15</v>
      </c>
      <c r="G15" s="61">
        <f t="shared" si="1"/>
        <v>0</v>
      </c>
      <c r="H15" s="62">
        <f>'DEVICE RATINGS'!D20</f>
        <v>1</v>
      </c>
      <c r="I15" s="61">
        <f t="shared" si="2"/>
        <v>0</v>
      </c>
    </row>
    <row r="16" spans="1:11" ht="15" customHeight="1" thickBot="1" x14ac:dyDescent="0.3">
      <c r="A16" s="184"/>
      <c r="B16" s="59" t="s">
        <v>14</v>
      </c>
      <c r="C16" s="83"/>
      <c r="D16" s="60">
        <f>'DEVICE RATINGS'!G22</f>
        <v>5.6000000000000001E-2</v>
      </c>
      <c r="E16" s="61">
        <f t="shared" si="0"/>
        <v>0</v>
      </c>
      <c r="F16" s="60">
        <f>'DEVICE RATINGS'!I22</f>
        <v>2.5</v>
      </c>
      <c r="G16" s="61">
        <f t="shared" si="1"/>
        <v>0</v>
      </c>
      <c r="H16" s="62">
        <f>'DEVICE RATINGS'!E22</f>
        <v>6.5</v>
      </c>
      <c r="I16" s="61">
        <f t="shared" si="2"/>
        <v>0</v>
      </c>
    </row>
    <row r="17" spans="1:11" ht="15" customHeight="1" thickBot="1" x14ac:dyDescent="0.3">
      <c r="A17" s="184"/>
      <c r="B17" s="59" t="s">
        <v>15</v>
      </c>
      <c r="C17" s="83"/>
      <c r="D17" s="60">
        <f>'DEVICE RATINGS'!G22</f>
        <v>5.6000000000000001E-2</v>
      </c>
      <c r="E17" s="61">
        <f t="shared" si="0"/>
        <v>0</v>
      </c>
      <c r="F17" s="60">
        <f>'DEVICE RATINGS'!J22</f>
        <v>8</v>
      </c>
      <c r="G17" s="61">
        <f t="shared" si="1"/>
        <v>0</v>
      </c>
      <c r="H17" s="62">
        <f>'DEVICE RATINGS'!F22</f>
        <v>8</v>
      </c>
      <c r="I17" s="61">
        <f t="shared" si="2"/>
        <v>0</v>
      </c>
    </row>
    <row r="18" spans="1:11" ht="15" customHeight="1" thickBot="1" x14ac:dyDescent="0.3">
      <c r="A18" s="184"/>
      <c r="B18" s="59" t="s">
        <v>16</v>
      </c>
      <c r="C18" s="83"/>
      <c r="D18" s="60">
        <f>'DEVICE RATINGS'!G24</f>
        <v>5.6000000000000001E-2</v>
      </c>
      <c r="E18" s="61">
        <f t="shared" si="0"/>
        <v>0</v>
      </c>
      <c r="F18" s="60">
        <f>'DEVICE RATINGS'!H24</f>
        <v>2.6</v>
      </c>
      <c r="G18" s="61">
        <f t="shared" si="1"/>
        <v>0</v>
      </c>
      <c r="H18" s="62">
        <f>'DEVICE RATINGS'!D24</f>
        <v>8</v>
      </c>
      <c r="I18" s="61">
        <f t="shared" si="2"/>
        <v>0</v>
      </c>
    </row>
    <row r="19" spans="1:11" ht="15" customHeight="1" thickBot="1" x14ac:dyDescent="0.3">
      <c r="A19" s="184"/>
      <c r="B19" s="59" t="s">
        <v>17</v>
      </c>
      <c r="C19" s="83"/>
      <c r="D19" s="60">
        <f>'DEVICE RATINGS'!G24</f>
        <v>5.6000000000000001E-2</v>
      </c>
      <c r="E19" s="61">
        <f t="shared" si="0"/>
        <v>0</v>
      </c>
      <c r="F19" s="60">
        <f>'DEVICE RATINGS'!I24</f>
        <v>4.9000000000000004</v>
      </c>
      <c r="G19" s="61">
        <f t="shared" si="1"/>
        <v>0</v>
      </c>
      <c r="H19" s="62">
        <f>'DEVICE RATINGS'!E24</f>
        <v>8</v>
      </c>
      <c r="I19" s="61">
        <f t="shared" si="2"/>
        <v>0</v>
      </c>
    </row>
    <row r="20" spans="1:11" ht="15" customHeight="1" thickBot="1" x14ac:dyDescent="0.3">
      <c r="A20" s="184"/>
      <c r="B20" s="59" t="s">
        <v>18</v>
      </c>
      <c r="C20" s="83"/>
      <c r="D20" s="60">
        <f>'DEVICE RATINGS'!G24</f>
        <v>5.6000000000000001E-2</v>
      </c>
      <c r="E20" s="61">
        <f t="shared" si="0"/>
        <v>0</v>
      </c>
      <c r="F20" s="60">
        <f>'DEVICE RATINGS'!J24</f>
        <v>10.5</v>
      </c>
      <c r="G20" s="61">
        <f t="shared" si="1"/>
        <v>0</v>
      </c>
      <c r="H20" s="62">
        <f>'DEVICE RATINGS'!F24</f>
        <v>16</v>
      </c>
      <c r="I20" s="61">
        <f t="shared" si="2"/>
        <v>0</v>
      </c>
    </row>
    <row r="21" spans="1:11" ht="15" customHeight="1" thickBot="1" x14ac:dyDescent="0.3">
      <c r="A21" s="184"/>
      <c r="B21" s="59" t="s">
        <v>19</v>
      </c>
      <c r="C21" s="84"/>
      <c r="D21" s="60">
        <f>'DEVICE RATINGS'!G26</f>
        <v>0.114</v>
      </c>
      <c r="E21" s="61">
        <f t="shared" si="0"/>
        <v>0</v>
      </c>
      <c r="F21" s="60">
        <f>'DEVICE RATINGS'!H26</f>
        <v>1.5</v>
      </c>
      <c r="G21" s="61">
        <f t="shared" si="1"/>
        <v>0</v>
      </c>
      <c r="H21" s="62">
        <f>'DEVICE RATINGS'!D26</f>
        <v>1.5</v>
      </c>
      <c r="I21" s="61">
        <f t="shared" si="2"/>
        <v>0</v>
      </c>
    </row>
    <row r="22" spans="1:11" ht="15" customHeight="1" thickBot="1" x14ac:dyDescent="0.3">
      <c r="A22" s="184"/>
      <c r="B22" s="59" t="s">
        <v>20</v>
      </c>
      <c r="C22" s="84"/>
      <c r="D22" s="60">
        <f>'DEVICE RATINGS'!G28</f>
        <v>0.114</v>
      </c>
      <c r="E22" s="61">
        <f t="shared" si="0"/>
        <v>0</v>
      </c>
      <c r="F22" s="60">
        <f>'DEVICE RATINGS'!I28</f>
        <v>3.5</v>
      </c>
      <c r="G22" s="61">
        <f t="shared" si="1"/>
        <v>0</v>
      </c>
      <c r="H22" s="62">
        <f>'DEVICE RATINGS'!E28</f>
        <v>3.5</v>
      </c>
      <c r="I22" s="61">
        <f t="shared" si="2"/>
        <v>0</v>
      </c>
      <c r="K22" s="8"/>
    </row>
    <row r="23" spans="1:11" ht="15" customHeight="1" thickBot="1" x14ac:dyDescent="0.3">
      <c r="A23" s="184"/>
      <c r="B23" s="59" t="s">
        <v>21</v>
      </c>
      <c r="C23" s="84"/>
      <c r="D23" s="60">
        <f>'DEVICE RATINGS'!G28</f>
        <v>0.114</v>
      </c>
      <c r="E23" s="61">
        <f t="shared" si="0"/>
        <v>0</v>
      </c>
      <c r="F23" s="60">
        <f>'DEVICE RATINGS'!J28</f>
        <v>8.5</v>
      </c>
      <c r="G23" s="61">
        <f t="shared" si="1"/>
        <v>0</v>
      </c>
      <c r="H23" s="62">
        <f>'DEVICE RATINGS'!F28</f>
        <v>8</v>
      </c>
      <c r="I23" s="61">
        <f t="shared" si="2"/>
        <v>0</v>
      </c>
      <c r="K23" s="8"/>
    </row>
    <row r="24" spans="1:11" ht="15" customHeight="1" thickBot="1" x14ac:dyDescent="0.3">
      <c r="A24" s="184"/>
      <c r="B24" s="59" t="s">
        <v>22</v>
      </c>
      <c r="C24" s="84"/>
      <c r="D24" s="60">
        <f>'DEVICE RATINGS'!G30</f>
        <v>0</v>
      </c>
      <c r="E24" s="61">
        <f t="shared" si="0"/>
        <v>0</v>
      </c>
      <c r="F24" s="60">
        <f>'DEVICE RATINGS'!H30</f>
        <v>0</v>
      </c>
      <c r="G24" s="61">
        <f t="shared" si="1"/>
        <v>0</v>
      </c>
      <c r="H24" s="62">
        <f>'DEVICE RATINGS'!D30</f>
        <v>16</v>
      </c>
      <c r="I24" s="61">
        <f t="shared" si="2"/>
        <v>0</v>
      </c>
      <c r="K24" s="9"/>
    </row>
    <row r="25" spans="1:11" ht="15" customHeight="1" thickBot="1" x14ac:dyDescent="0.3">
      <c r="A25" s="184"/>
      <c r="B25" s="59" t="s">
        <v>23</v>
      </c>
      <c r="C25" s="84"/>
      <c r="D25" s="60">
        <f>'DEVICE RATINGS'!G32</f>
        <v>0.34499999999999997</v>
      </c>
      <c r="E25" s="61">
        <f t="shared" si="0"/>
        <v>0</v>
      </c>
      <c r="F25" s="60">
        <f>'DEVICE RATINGS'!H32</f>
        <v>2.16</v>
      </c>
      <c r="G25" s="61">
        <f t="shared" si="1"/>
        <v>0</v>
      </c>
      <c r="H25" s="62">
        <f>'DEVICE RATINGS'!D32</f>
        <v>16</v>
      </c>
      <c r="I25" s="61">
        <f t="shared" si="2"/>
        <v>0</v>
      </c>
      <c r="K25" s="8"/>
    </row>
    <row r="26" spans="1:11" ht="15" customHeight="1" thickBot="1" x14ac:dyDescent="0.3">
      <c r="A26" s="184"/>
      <c r="B26" s="59" t="s">
        <v>24</v>
      </c>
      <c r="C26" s="84"/>
      <c r="D26" s="60">
        <f>'DEVICE RATINGS'!G32</f>
        <v>0.34499999999999997</v>
      </c>
      <c r="E26" s="61">
        <f t="shared" si="0"/>
        <v>0</v>
      </c>
      <c r="F26" s="60">
        <f>'DEVICE RATINGS'!I32</f>
        <v>11.58</v>
      </c>
      <c r="G26" s="61">
        <f t="shared" si="1"/>
        <v>0</v>
      </c>
      <c r="H26" s="62">
        <f>'DEVICE RATINGS'!E32</f>
        <v>27</v>
      </c>
      <c r="I26" s="61">
        <f t="shared" si="2"/>
        <v>0</v>
      </c>
      <c r="K26" s="8"/>
    </row>
    <row r="27" spans="1:11" ht="15" customHeight="1" thickBot="1" x14ac:dyDescent="0.3">
      <c r="A27" s="184"/>
      <c r="B27" s="59" t="s">
        <v>25</v>
      </c>
      <c r="C27" s="84"/>
      <c r="D27" s="60">
        <f>'DEVICE RATINGS'!G32</f>
        <v>0.34499999999999997</v>
      </c>
      <c r="E27" s="61">
        <f t="shared" si="0"/>
        <v>0</v>
      </c>
      <c r="F27" s="60">
        <f>'DEVICE RATINGS'!J32</f>
        <v>12.858000000000001</v>
      </c>
      <c r="G27" s="61">
        <f t="shared" si="1"/>
        <v>0</v>
      </c>
      <c r="H27" s="62">
        <f>'DEVICE RATINGS'!F32</f>
        <v>29</v>
      </c>
      <c r="I27" s="61">
        <f t="shared" si="2"/>
        <v>0</v>
      </c>
      <c r="K27" s="8"/>
    </row>
    <row r="28" spans="1:11" ht="15" customHeight="1" thickBot="1" x14ac:dyDescent="0.3">
      <c r="A28" s="184"/>
      <c r="B28" s="59" t="s">
        <v>26</v>
      </c>
      <c r="C28" s="84"/>
      <c r="D28" s="60">
        <f>'DEVICE RATINGS'!G34</f>
        <v>0.223</v>
      </c>
      <c r="E28" s="61">
        <f t="shared" si="0"/>
        <v>0</v>
      </c>
      <c r="F28" s="60">
        <f>'DEVICE RATINGS'!H34</f>
        <v>6.81</v>
      </c>
      <c r="G28" s="61">
        <f t="shared" si="1"/>
        <v>0</v>
      </c>
      <c r="H28" s="62">
        <f>'DEVICE RATINGS'!D34</f>
        <v>16</v>
      </c>
      <c r="I28" s="61">
        <f t="shared" si="2"/>
        <v>0</v>
      </c>
      <c r="K28" s="2"/>
    </row>
    <row r="29" spans="1:11" ht="15" customHeight="1" thickBot="1" x14ac:dyDescent="0.3">
      <c r="A29" s="184"/>
      <c r="B29" s="59" t="s">
        <v>27</v>
      </c>
      <c r="C29" s="84"/>
      <c r="D29" s="60">
        <f>'DEVICE RATINGS'!G34</f>
        <v>0.223</v>
      </c>
      <c r="E29" s="61">
        <f t="shared" si="0"/>
        <v>0</v>
      </c>
      <c r="F29" s="60">
        <f>'DEVICE RATINGS'!I34</f>
        <v>15.794</v>
      </c>
      <c r="G29" s="61">
        <f t="shared" si="1"/>
        <v>0</v>
      </c>
      <c r="H29" s="62">
        <f>'DEVICE RATINGS'!E34</f>
        <v>18</v>
      </c>
      <c r="I29" s="61">
        <f t="shared" si="2"/>
        <v>0</v>
      </c>
    </row>
    <row r="30" spans="1:11" ht="15" customHeight="1" thickBot="1" x14ac:dyDescent="0.3">
      <c r="A30" s="184"/>
      <c r="B30" s="59" t="s">
        <v>28</v>
      </c>
      <c r="C30" s="84"/>
      <c r="D30" s="60">
        <f>'DEVICE RATINGS'!G34</f>
        <v>0.223</v>
      </c>
      <c r="E30" s="61">
        <f t="shared" si="0"/>
        <v>0</v>
      </c>
      <c r="F30" s="60">
        <f>'DEVICE RATINGS'!J34</f>
        <v>24.027000000000001</v>
      </c>
      <c r="G30" s="61">
        <f t="shared" si="1"/>
        <v>0</v>
      </c>
      <c r="H30" s="62">
        <f>'DEVICE RATINGS'!F34</f>
        <v>33</v>
      </c>
      <c r="I30" s="61">
        <f t="shared" si="2"/>
        <v>0</v>
      </c>
    </row>
    <row r="31" spans="1:11" ht="15" customHeight="1" thickBot="1" x14ac:dyDescent="0.3">
      <c r="A31" s="184"/>
      <c r="B31" s="59" t="s">
        <v>29</v>
      </c>
      <c r="C31" s="84"/>
      <c r="D31" s="60">
        <f>'DEVICE RATINGS'!G35</f>
        <v>0.185</v>
      </c>
      <c r="E31" s="61">
        <f t="shared" si="0"/>
        <v>0</v>
      </c>
      <c r="F31" s="60">
        <f>'DEVICE RATINGS'!I35</f>
        <v>12.619</v>
      </c>
      <c r="G31" s="61">
        <f t="shared" si="1"/>
        <v>0</v>
      </c>
      <c r="H31" s="62">
        <f>'DEVICE RATINGS'!E35</f>
        <v>13</v>
      </c>
      <c r="I31" s="61">
        <f t="shared" si="2"/>
        <v>0</v>
      </c>
    </row>
    <row r="32" spans="1:11" ht="15" customHeight="1" thickBot="1" x14ac:dyDescent="0.3">
      <c r="A32" s="184"/>
      <c r="B32" s="59" t="s">
        <v>30</v>
      </c>
      <c r="C32" s="84"/>
      <c r="D32" s="60">
        <f>'DEVICE RATINGS'!G35</f>
        <v>0.185</v>
      </c>
      <c r="E32" s="61">
        <f t="shared" si="0"/>
        <v>0</v>
      </c>
      <c r="F32" s="60">
        <f>'DEVICE RATINGS'!J35</f>
        <v>14.5</v>
      </c>
      <c r="G32" s="61">
        <f t="shared" si="1"/>
        <v>0</v>
      </c>
      <c r="H32" s="62">
        <f>'DEVICE RATINGS'!F35</f>
        <v>14.5</v>
      </c>
      <c r="I32" s="61">
        <f t="shared" si="2"/>
        <v>0</v>
      </c>
    </row>
    <row r="33" spans="1:11" ht="15" customHeight="1" thickBot="1" x14ac:dyDescent="0.3">
      <c r="A33" s="184"/>
      <c r="B33" s="59" t="s">
        <v>31</v>
      </c>
      <c r="C33" s="84"/>
      <c r="D33" s="60">
        <f>'DEVICE RATINGS'!G36</f>
        <v>0.185</v>
      </c>
      <c r="E33" s="61">
        <f t="shared" si="0"/>
        <v>0</v>
      </c>
      <c r="F33" s="60">
        <f>'DEVICE RATINGS'!I36</f>
        <v>12.619</v>
      </c>
      <c r="G33" s="61">
        <f t="shared" si="1"/>
        <v>0</v>
      </c>
      <c r="H33" s="62">
        <f>'DEVICE RATINGS'!E36</f>
        <v>13</v>
      </c>
      <c r="I33" s="61">
        <f t="shared" si="2"/>
        <v>0</v>
      </c>
    </row>
    <row r="34" spans="1:11" ht="15" customHeight="1" thickBot="1" x14ac:dyDescent="0.3">
      <c r="A34" s="184"/>
      <c r="B34" s="59" t="s">
        <v>32</v>
      </c>
      <c r="C34" s="84"/>
      <c r="D34" s="60">
        <f>'DEVICE RATINGS'!G36</f>
        <v>0.185</v>
      </c>
      <c r="E34" s="61">
        <f t="shared" si="0"/>
        <v>0</v>
      </c>
      <c r="F34" s="60">
        <f>'DEVICE RATINGS'!J36</f>
        <v>14.5</v>
      </c>
      <c r="G34" s="61">
        <f t="shared" si="1"/>
        <v>0</v>
      </c>
      <c r="H34" s="62">
        <f>'DEVICE RATINGS'!F36</f>
        <v>14.5</v>
      </c>
      <c r="I34" s="61">
        <f t="shared" si="2"/>
        <v>0</v>
      </c>
    </row>
    <row r="35" spans="1:11" ht="15" customHeight="1" thickBot="1" x14ac:dyDescent="0.3">
      <c r="A35" s="184"/>
      <c r="B35" s="63" t="s">
        <v>33</v>
      </c>
      <c r="C35" s="84"/>
      <c r="D35" s="60">
        <f>'DEVICE RATINGS'!G37</f>
        <v>9.1999999999999998E-2</v>
      </c>
      <c r="E35" s="61">
        <f t="shared" si="0"/>
        <v>0</v>
      </c>
      <c r="F35" s="64">
        <f>'DEVICE RATINGS'!J37</f>
        <v>10.055999999999999</v>
      </c>
      <c r="G35" s="65">
        <f t="shared" si="1"/>
        <v>0</v>
      </c>
      <c r="H35" s="66">
        <f>'DEVICE RATINGS'!F37</f>
        <v>36</v>
      </c>
      <c r="I35" s="65">
        <f t="shared" si="2"/>
        <v>0</v>
      </c>
    </row>
    <row r="36" spans="1:11" ht="12.75" customHeight="1" x14ac:dyDescent="0.25">
      <c r="A36" s="184"/>
      <c r="B36" s="67" t="s">
        <v>34</v>
      </c>
      <c r="C36" s="173"/>
      <c r="D36" s="171">
        <f>'DEVICE RATINGS'!G39</f>
        <v>5.0919999999999996</v>
      </c>
      <c r="E36" s="169">
        <f t="shared" si="0"/>
        <v>0</v>
      </c>
      <c r="F36" s="171">
        <f>'DEVICE RATINGS'!H39</f>
        <v>34.130000000000003</v>
      </c>
      <c r="G36" s="169">
        <f t="shared" si="1"/>
        <v>0</v>
      </c>
      <c r="H36" s="172">
        <f>'DEVICE RATINGS'!D39</f>
        <v>34.5</v>
      </c>
      <c r="I36" s="169">
        <f t="shared" si="2"/>
        <v>0</v>
      </c>
    </row>
    <row r="37" spans="1:11" ht="12.75" customHeight="1" thickBot="1" x14ac:dyDescent="0.3">
      <c r="A37" s="184"/>
      <c r="B37" s="68" t="s">
        <v>35</v>
      </c>
      <c r="C37" s="174"/>
      <c r="D37" s="170"/>
      <c r="E37" s="170"/>
      <c r="F37" s="170"/>
      <c r="G37" s="170"/>
      <c r="H37" s="170"/>
      <c r="I37" s="170"/>
    </row>
    <row r="38" spans="1:11" ht="12.75" customHeight="1" x14ac:dyDescent="0.25">
      <c r="A38" s="184"/>
      <c r="B38" s="67" t="s">
        <v>34</v>
      </c>
      <c r="C38" s="173"/>
      <c r="D38" s="171">
        <f>'DEVICE RATINGS'!G40</f>
        <v>0.91400000000000003</v>
      </c>
      <c r="E38" s="169">
        <f>C38*D38</f>
        <v>0</v>
      </c>
      <c r="F38" s="171">
        <f>'DEVICE RATINGS'!H40</f>
        <v>2.4489999999999998</v>
      </c>
      <c r="G38" s="169">
        <f>C38*F38</f>
        <v>0</v>
      </c>
      <c r="H38" s="172">
        <f>'DEVICE RATINGS'!D40</f>
        <v>2.5</v>
      </c>
      <c r="I38" s="169">
        <f>C38*H38</f>
        <v>0</v>
      </c>
    </row>
    <row r="39" spans="1:11" ht="12.75" customHeight="1" thickBot="1" x14ac:dyDescent="0.3">
      <c r="A39" s="184"/>
      <c r="B39" s="69" t="s">
        <v>36</v>
      </c>
      <c r="C39" s="174"/>
      <c r="D39" s="170"/>
      <c r="E39" s="170"/>
      <c r="F39" s="170"/>
      <c r="G39" s="170"/>
      <c r="H39" s="170"/>
      <c r="I39" s="170"/>
    </row>
    <row r="40" spans="1:11" ht="15" customHeight="1" thickBot="1" x14ac:dyDescent="0.3">
      <c r="A40" s="184"/>
      <c r="B40" s="70" t="s">
        <v>37</v>
      </c>
      <c r="C40" s="85"/>
      <c r="D40" s="60">
        <f>'DEVICE RATINGS'!G41</f>
        <v>0.83399999999999996</v>
      </c>
      <c r="E40" s="61">
        <f t="shared" ref="E40:E48" si="3">C40*D40</f>
        <v>0</v>
      </c>
      <c r="F40" s="60">
        <f>'DEVICE RATINGS'!H41</f>
        <v>16</v>
      </c>
      <c r="G40" s="61">
        <f t="shared" ref="G40:G48" si="4">C40*F40</f>
        <v>0</v>
      </c>
      <c r="H40" s="62">
        <f>'DEVICE RATINGS'!D41</f>
        <v>16</v>
      </c>
      <c r="I40" s="61">
        <f t="shared" ref="I40:I47" si="5">C40*H40</f>
        <v>0</v>
      </c>
    </row>
    <row r="41" spans="1:11" ht="15" customHeight="1" thickBot="1" x14ac:dyDescent="0.3">
      <c r="A41" s="184"/>
      <c r="B41" s="70" t="s">
        <v>38</v>
      </c>
      <c r="C41" s="86"/>
      <c r="D41" s="60">
        <f>'DEVICE RATINGS'!G42</f>
        <v>0.83399999999999996</v>
      </c>
      <c r="E41" s="61">
        <f t="shared" si="3"/>
        <v>0</v>
      </c>
      <c r="F41" s="60">
        <f>'DEVICE RATINGS'!H42</f>
        <v>20</v>
      </c>
      <c r="G41" s="61">
        <f t="shared" si="4"/>
        <v>0</v>
      </c>
      <c r="H41" s="62">
        <f>'DEVICE RATINGS'!D42</f>
        <v>20</v>
      </c>
      <c r="I41" s="61">
        <f t="shared" si="5"/>
        <v>0</v>
      </c>
    </row>
    <row r="42" spans="1:11" ht="15" customHeight="1" thickBot="1" x14ac:dyDescent="0.3">
      <c r="A42" s="184"/>
      <c r="B42" s="70" t="s">
        <v>39</v>
      </c>
      <c r="C42" s="86"/>
      <c r="D42" s="60">
        <f>'DEVICE RATINGS'!G43</f>
        <v>0.20699999999999999</v>
      </c>
      <c r="E42" s="61">
        <f t="shared" si="3"/>
        <v>0</v>
      </c>
      <c r="F42" s="60">
        <f>'DEVICE RATINGS'!H43</f>
        <v>22.715</v>
      </c>
      <c r="G42" s="61">
        <f t="shared" si="4"/>
        <v>0</v>
      </c>
      <c r="H42" s="62">
        <f>'DEVICE RATINGS'!D43</f>
        <v>23</v>
      </c>
      <c r="I42" s="61">
        <f t="shared" si="5"/>
        <v>0</v>
      </c>
    </row>
    <row r="43" spans="1:11" ht="15" customHeight="1" thickBot="1" x14ac:dyDescent="0.3">
      <c r="A43" s="184"/>
      <c r="B43" s="70" t="s">
        <v>174</v>
      </c>
      <c r="C43" s="85"/>
      <c r="D43" s="60">
        <f xml:space="preserve"> 'DEVICE RATINGS'!G45</f>
        <v>0.14399999999999999</v>
      </c>
      <c r="E43" s="61">
        <f t="shared" si="3"/>
        <v>0</v>
      </c>
      <c r="F43" s="60">
        <f xml:space="preserve"> 'DEVICE RATINGS'!H45</f>
        <v>16</v>
      </c>
      <c r="G43" s="61">
        <f t="shared" si="4"/>
        <v>0</v>
      </c>
      <c r="H43" s="60">
        <f xml:space="preserve"> 'DEVICE RATINGS'!D45</f>
        <v>18</v>
      </c>
      <c r="I43" s="61">
        <f t="shared" si="5"/>
        <v>0</v>
      </c>
      <c r="K43" s="11"/>
    </row>
    <row r="44" spans="1:11" ht="15" customHeight="1" thickBot="1" x14ac:dyDescent="0.3">
      <c r="A44" s="184"/>
      <c r="B44" s="70" t="s">
        <v>172</v>
      </c>
      <c r="C44" s="85"/>
      <c r="D44" s="60">
        <f xml:space="preserve"> 'DEVICE RATINGS'!G45</f>
        <v>0.14399999999999999</v>
      </c>
      <c r="E44" s="61">
        <f t="shared" si="3"/>
        <v>0</v>
      </c>
      <c r="F44" s="60">
        <f xml:space="preserve"> 'DEVICE RATINGS'!I45</f>
        <v>18</v>
      </c>
      <c r="G44" s="61">
        <f t="shared" si="4"/>
        <v>0</v>
      </c>
      <c r="H44" s="60">
        <f xml:space="preserve"> 'DEVICE RATINGS'!E45</f>
        <v>20</v>
      </c>
      <c r="I44" s="61">
        <f t="shared" si="5"/>
        <v>0</v>
      </c>
      <c r="K44" s="11"/>
    </row>
    <row r="45" spans="1:11" ht="13.8" thickBot="1" x14ac:dyDescent="0.3">
      <c r="A45" s="184"/>
      <c r="B45" s="70" t="s">
        <v>173</v>
      </c>
      <c r="C45" s="85"/>
      <c r="D45" s="60">
        <f xml:space="preserve"> 'DEVICE RATINGS'!G45</f>
        <v>0.14399999999999999</v>
      </c>
      <c r="E45" s="61">
        <f t="shared" si="3"/>
        <v>0</v>
      </c>
      <c r="F45" s="60">
        <f xml:space="preserve"> 'DEVICE RATINGS'!J45</f>
        <v>26</v>
      </c>
      <c r="G45" s="61">
        <f t="shared" si="4"/>
        <v>0</v>
      </c>
      <c r="H45" s="60">
        <f xml:space="preserve"> 'DEVICE RATINGS'!F45</f>
        <v>28</v>
      </c>
      <c r="I45" s="61">
        <f t="shared" si="5"/>
        <v>0</v>
      </c>
    </row>
    <row r="46" spans="1:11" ht="12.75" customHeight="1" thickBot="1" x14ac:dyDescent="0.3">
      <c r="A46" s="184"/>
      <c r="B46" s="70" t="s">
        <v>170</v>
      </c>
      <c r="C46" s="85"/>
      <c r="D46" s="60">
        <f xml:space="preserve"> 'DEVICE RATINGS'!G46</f>
        <v>0.14399999999999999</v>
      </c>
      <c r="E46" s="61">
        <f t="shared" si="3"/>
        <v>0</v>
      </c>
      <c r="F46" s="60">
        <f xml:space="preserve"> 'DEVICE RATINGS'!I46</f>
        <v>3</v>
      </c>
      <c r="G46" s="61">
        <f t="shared" si="4"/>
        <v>0</v>
      </c>
      <c r="H46" s="60">
        <f xml:space="preserve"> 'DEVICE RATINGS'!E46</f>
        <v>3</v>
      </c>
      <c r="I46" s="61">
        <f t="shared" si="5"/>
        <v>0</v>
      </c>
    </row>
    <row r="47" spans="1:11" ht="12.75" customHeight="1" thickBot="1" x14ac:dyDescent="0.3">
      <c r="A47" s="185"/>
      <c r="B47" s="70" t="s">
        <v>171</v>
      </c>
      <c r="C47" s="85"/>
      <c r="D47" s="60">
        <f xml:space="preserve"> 'DEVICE RATINGS'!G46</f>
        <v>0.14399999999999999</v>
      </c>
      <c r="E47" s="61">
        <f t="shared" si="3"/>
        <v>0</v>
      </c>
      <c r="F47" s="60">
        <f xml:space="preserve"> 'DEVICE RATINGS'!J46</f>
        <v>11</v>
      </c>
      <c r="G47" s="61">
        <f t="shared" si="4"/>
        <v>0</v>
      </c>
      <c r="H47" s="60">
        <f xml:space="preserve"> 'DEVICE RATINGS'!F46</f>
        <v>11</v>
      </c>
      <c r="I47" s="61">
        <f t="shared" si="5"/>
        <v>0</v>
      </c>
    </row>
    <row r="48" spans="1:11" ht="13.5" customHeight="1" thickBot="1" x14ac:dyDescent="0.3">
      <c r="A48" s="2"/>
      <c r="B48" s="71" t="s">
        <v>40</v>
      </c>
      <c r="C48" s="87"/>
      <c r="D48" s="72">
        <f>'DEVICE RATINGS'!C51</f>
        <v>0.5</v>
      </c>
      <c r="E48" s="73">
        <f t="shared" si="3"/>
        <v>0</v>
      </c>
      <c r="F48" s="72">
        <f>'DEVICE RATINGS'!C51</f>
        <v>0.5</v>
      </c>
      <c r="G48" s="73">
        <f t="shared" si="4"/>
        <v>0</v>
      </c>
      <c r="H48" s="72"/>
      <c r="I48" s="72"/>
    </row>
    <row r="49" spans="1:9" ht="13.5" customHeight="1" thickBot="1" x14ac:dyDescent="0.3">
      <c r="A49" s="2"/>
      <c r="B49" s="90"/>
      <c r="C49" s="91"/>
      <c r="D49" s="72"/>
      <c r="E49" s="72"/>
      <c r="F49" s="72"/>
      <c r="G49" s="72"/>
      <c r="H49" s="72"/>
      <c r="I49" s="72"/>
    </row>
    <row r="50" spans="1:9" ht="24.75" customHeight="1" thickBot="1" x14ac:dyDescent="0.3">
      <c r="A50" s="2"/>
      <c r="B50" s="74" t="s">
        <v>41</v>
      </c>
      <c r="C50" s="65">
        <f>SUM(C15:C47)</f>
        <v>0</v>
      </c>
      <c r="D50" s="65" t="s">
        <v>42</v>
      </c>
      <c r="E50" s="65">
        <f>SUM(E13:E48)</f>
        <v>0</v>
      </c>
      <c r="F50" s="65" t="s">
        <v>43</v>
      </c>
      <c r="G50" s="65">
        <f>SUM(G13:G48)</f>
        <v>0</v>
      </c>
      <c r="H50" s="65" t="s">
        <v>44</v>
      </c>
      <c r="I50" s="65">
        <f>SUM(I13:I47)</f>
        <v>0</v>
      </c>
    </row>
    <row r="51" spans="1:9" ht="13.5" customHeight="1" x14ac:dyDescent="0.25">
      <c r="A51" s="2"/>
      <c r="B51" s="88"/>
      <c r="C51" s="88"/>
      <c r="D51" s="88"/>
      <c r="E51" s="88"/>
      <c r="F51" s="88"/>
      <c r="G51" s="88"/>
      <c r="H51" s="88"/>
      <c r="I51" s="88"/>
    </row>
    <row r="52" spans="1:9" ht="12.75" customHeight="1" x14ac:dyDescent="0.25">
      <c r="A52" s="2"/>
      <c r="B52" s="75" t="s">
        <v>45</v>
      </c>
      <c r="C52" s="76">
        <f>'DEVICE RATINGS'!C48</f>
        <v>160</v>
      </c>
      <c r="D52" s="88"/>
      <c r="E52" s="88"/>
      <c r="F52" s="88"/>
      <c r="G52" s="88"/>
      <c r="H52" s="79" t="s">
        <v>46</v>
      </c>
      <c r="I52" s="80">
        <f>'DEVICE RATINGS'!C48</f>
        <v>160</v>
      </c>
    </row>
    <row r="53" spans="1:9" ht="12.75" customHeight="1" x14ac:dyDescent="0.25">
      <c r="B53" s="77" t="s">
        <v>47</v>
      </c>
      <c r="C53" s="78">
        <f>'DEVICE RATINGS'!C49</f>
        <v>32</v>
      </c>
      <c r="D53" s="92"/>
      <c r="E53" s="92"/>
      <c r="F53" s="92"/>
      <c r="G53" s="92"/>
      <c r="H53" s="93"/>
      <c r="I53" s="93"/>
    </row>
    <row r="54" spans="1:9" ht="12.75" customHeight="1" x14ac:dyDescent="0.25">
      <c r="B54" s="77" t="s">
        <v>54</v>
      </c>
      <c r="C54" s="78">
        <f>'DEVICE RATINGS'!C50</f>
        <v>20</v>
      </c>
      <c r="D54" s="92"/>
      <c r="E54" s="92"/>
      <c r="F54" s="92"/>
      <c r="G54" s="92"/>
      <c r="H54" s="93"/>
      <c r="I54" s="93"/>
    </row>
    <row r="55" spans="1:9" ht="12.75" customHeight="1" x14ac:dyDescent="0.25">
      <c r="B55" s="94" t="s">
        <v>55</v>
      </c>
      <c r="C55" s="95">
        <f>'DEVICE RATINGS'!C51</f>
        <v>0.5</v>
      </c>
      <c r="D55" s="92"/>
      <c r="E55" s="92"/>
      <c r="F55" s="92"/>
      <c r="G55" s="92"/>
      <c r="H55" s="93"/>
      <c r="I55" s="93"/>
    </row>
    <row r="56" spans="1:9" ht="12.75" customHeight="1" x14ac:dyDescent="0.25">
      <c r="B56" s="2"/>
      <c r="C56" s="2"/>
      <c r="D56" s="2"/>
      <c r="E56" s="2"/>
      <c r="F56" s="2"/>
      <c r="G56" s="2"/>
      <c r="H56" s="2"/>
      <c r="I56" s="2"/>
    </row>
    <row r="57" spans="1:9" ht="12.75" customHeight="1" x14ac:dyDescent="0.25">
      <c r="B57" s="81" t="str">
        <f>'DEVICE RATINGS'!A53</f>
        <v>26-1116 Issue 12</v>
      </c>
      <c r="C57" s="46" t="str">
        <f>IF(C50&gt;C53,"ERROR: There are too many devices on this zone."," ")</f>
        <v xml:space="preserve"> </v>
      </c>
      <c r="D57" s="44"/>
      <c r="E57" s="44"/>
      <c r="F57" s="44"/>
      <c r="G57" s="44"/>
      <c r="H57" s="44"/>
      <c r="I57" s="2"/>
    </row>
    <row r="58" spans="1:9" ht="12.75" customHeight="1" x14ac:dyDescent="0.25">
      <c r="B58" s="81" t="s">
        <v>57</v>
      </c>
      <c r="C58" s="46" t="str">
        <f>IF(I50&gt;I52,"ERROR: This zone is over the maximum permissible loading units."," ")</f>
        <v xml:space="preserve"> </v>
      </c>
      <c r="D58" s="44"/>
      <c r="E58" s="44"/>
      <c r="F58" s="44"/>
      <c r="G58" s="44"/>
      <c r="H58" s="44"/>
      <c r="I58" s="17"/>
    </row>
    <row r="59" spans="1:9" ht="12.75" customHeight="1" x14ac:dyDescent="0.25">
      <c r="B59" s="82" t="str">
        <f>'DEVICE RATINGS'!A55</f>
        <v>Sheet updated 03/04/2025</v>
      </c>
      <c r="C59" s="46" t="str">
        <f>IF(OR(C36&gt;0,C38&gt;0),"ERROR: The Twinflex Output Module is not compatible with this panel."," ")</f>
        <v xml:space="preserve"> </v>
      </c>
      <c r="D59" s="44"/>
      <c r="E59" s="44"/>
      <c r="F59" s="44"/>
      <c r="G59" s="44"/>
      <c r="H59" s="44"/>
      <c r="I59" s="2"/>
    </row>
    <row r="60" spans="1:9" ht="12.75" customHeight="1" x14ac:dyDescent="0.25"/>
    <row r="61" spans="1:9" ht="12.75" customHeight="1" x14ac:dyDescent="0.25"/>
    <row r="62" spans="1:9" ht="12.75" customHeight="1" x14ac:dyDescent="0.25"/>
    <row r="63" spans="1:9" ht="12.75" customHeight="1" x14ac:dyDescent="0.25"/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heetProtection sheet="1" objects="1" scenarios="1"/>
  <mergeCells count="22">
    <mergeCell ref="A13:A47"/>
    <mergeCell ref="I38:I39"/>
    <mergeCell ref="D11:E11"/>
    <mergeCell ref="F11:G11"/>
    <mergeCell ref="H11:I11"/>
    <mergeCell ref="G38:G39"/>
    <mergeCell ref="H38:H39"/>
    <mergeCell ref="C36:C37"/>
    <mergeCell ref="C38:C39"/>
    <mergeCell ref="D38:D39"/>
    <mergeCell ref="E38:E39"/>
    <mergeCell ref="F38:F39"/>
    <mergeCell ref="D36:D37"/>
    <mergeCell ref="B4:H4"/>
    <mergeCell ref="C6:I7"/>
    <mergeCell ref="E36:E37"/>
    <mergeCell ref="F36:F37"/>
    <mergeCell ref="G36:G37"/>
    <mergeCell ref="H36:H37"/>
    <mergeCell ref="I36:I37"/>
    <mergeCell ref="C8:I8"/>
    <mergeCell ref="C9:I9"/>
  </mergeCells>
  <conditionalFormatting sqref="C36:C37">
    <cfRule type="cellIs" dxfId="11" priority="6" stopIfTrue="1" operator="greaterThan">
      <formula>0</formula>
    </cfRule>
  </conditionalFormatting>
  <conditionalFormatting sqref="C38:C39">
    <cfRule type="cellIs" dxfId="10" priority="5" stopIfTrue="1" operator="greaterThan">
      <formula>0</formula>
    </cfRule>
  </conditionalFormatting>
  <conditionalFormatting sqref="C50">
    <cfRule type="cellIs" dxfId="6" priority="3" stopIfTrue="1" operator="lessThanOrEqual">
      <formula>$C$53</formula>
    </cfRule>
    <cfRule type="cellIs" dxfId="7" priority="4" stopIfTrue="1" operator="greaterThan">
      <formula>$C$53</formula>
    </cfRule>
  </conditionalFormatting>
  <conditionalFormatting sqref="I50">
    <cfRule type="cellIs" dxfId="9" priority="1" stopIfTrue="1" operator="lessThanOrEqual">
      <formula>$I$52</formula>
    </cfRule>
  </conditionalFormatting>
  <conditionalFormatting sqref="I50">
    <cfRule type="cellIs" dxfId="8" priority="2" stopIfTrue="1" operator="greaterThan">
      <formula>$I$52</formula>
    </cfRule>
  </conditionalFormatting>
  <dataValidations count="1">
    <dataValidation type="decimal" operator="lessThanOrEqual" allowBlank="1" showInputMessage="1" showErrorMessage="1" prompt="Only One EOL Device Allowed." sqref="C48">
      <formula1>1</formula1>
    </dataValidation>
  </dataValidations>
  <pageMargins left="0.75" right="0.75" top="1" bottom="1" header="0" footer="0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showGridLines="0" workbookViewId="0">
      <selection activeCell="B27" sqref="B27"/>
    </sheetView>
  </sheetViews>
  <sheetFormatPr defaultColWidth="12.6640625" defaultRowHeight="15" customHeight="1" x14ac:dyDescent="0.25"/>
  <cols>
    <col min="1" max="1" width="4.77734375" customWidth="1"/>
    <col min="2" max="2" width="81.109375" customWidth="1"/>
    <col min="3" max="3" width="32" customWidth="1"/>
    <col min="4" max="7" width="12" hidden="1" customWidth="1"/>
    <col min="8" max="9" width="12" customWidth="1"/>
    <col min="10" max="26" width="8.6640625" customWidth="1"/>
  </cols>
  <sheetData>
    <row r="1" spans="1:11" ht="18" customHeight="1" x14ac:dyDescent="0.25">
      <c r="C1" s="52"/>
      <c r="D1" s="52"/>
      <c r="E1" s="52"/>
      <c r="F1" s="52"/>
      <c r="G1" s="52"/>
      <c r="H1" s="52"/>
      <c r="I1" s="52"/>
    </row>
    <row r="2" spans="1:11" ht="18" customHeight="1" x14ac:dyDescent="0.25">
      <c r="C2" s="52"/>
      <c r="D2" s="52"/>
      <c r="E2" s="52"/>
      <c r="F2" s="52"/>
      <c r="G2" s="52"/>
      <c r="H2" s="52"/>
      <c r="I2" s="52"/>
      <c r="K2" s="1"/>
    </row>
    <row r="3" spans="1:11" ht="18" customHeight="1" x14ac:dyDescent="0.25">
      <c r="C3" s="52"/>
      <c r="D3" s="52"/>
      <c r="E3" s="52"/>
      <c r="F3" s="52"/>
      <c r="G3" s="52"/>
      <c r="H3" s="52"/>
      <c r="I3" s="52"/>
    </row>
    <row r="4" spans="1:11" ht="17.399999999999999" x14ac:dyDescent="0.3">
      <c r="A4" s="2"/>
      <c r="B4" s="167"/>
      <c r="C4" s="168"/>
      <c r="D4" s="168"/>
      <c r="E4" s="168"/>
      <c r="F4" s="168"/>
      <c r="G4" s="168"/>
      <c r="H4" s="168"/>
      <c r="I4" s="3"/>
    </row>
    <row r="5" spans="1:11" ht="15.6" customHeight="1" x14ac:dyDescent="0.3">
      <c r="A5" s="2"/>
      <c r="B5" s="18"/>
      <c r="C5" s="2"/>
      <c r="D5" s="2"/>
      <c r="E5" s="2"/>
      <c r="F5" s="2"/>
      <c r="G5" s="2"/>
      <c r="H5" s="2"/>
      <c r="I5" s="5"/>
    </row>
    <row r="6" spans="1:11" ht="12.75" customHeight="1" x14ac:dyDescent="0.25">
      <c r="A6" s="2"/>
      <c r="B6" s="413" t="s">
        <v>185</v>
      </c>
      <c r="C6" s="161" t="s">
        <v>206</v>
      </c>
      <c r="D6" s="162"/>
      <c r="E6" s="162"/>
      <c r="F6" s="162"/>
      <c r="G6" s="162"/>
      <c r="H6" s="162"/>
      <c r="I6" s="163"/>
    </row>
    <row r="7" spans="1:11" ht="12.75" customHeight="1" x14ac:dyDescent="0.25">
      <c r="A7" s="2"/>
      <c r="B7" s="413" t="s">
        <v>185</v>
      </c>
      <c r="C7" s="164"/>
      <c r="D7" s="165"/>
      <c r="E7" s="165"/>
      <c r="F7" s="165"/>
      <c r="G7" s="165"/>
      <c r="H7" s="165"/>
      <c r="I7" s="166"/>
    </row>
    <row r="8" spans="1:11" ht="12.75" customHeight="1" x14ac:dyDescent="0.25">
      <c r="A8" s="2"/>
      <c r="B8" s="413" t="s">
        <v>185</v>
      </c>
      <c r="C8" s="155" t="s">
        <v>205</v>
      </c>
      <c r="D8" s="156"/>
      <c r="E8" s="156"/>
      <c r="F8" s="156"/>
      <c r="G8" s="156"/>
      <c r="H8" s="156"/>
      <c r="I8" s="157"/>
    </row>
    <row r="9" spans="1:11" ht="12.75" customHeight="1" x14ac:dyDescent="0.25">
      <c r="A9" s="2"/>
      <c r="B9" s="413" t="s">
        <v>185</v>
      </c>
      <c r="C9" s="158" t="s">
        <v>1</v>
      </c>
      <c r="D9" s="159"/>
      <c r="E9" s="159"/>
      <c r="F9" s="159"/>
      <c r="G9" s="159"/>
      <c r="H9" s="159"/>
      <c r="I9" s="160"/>
    </row>
    <row r="10" spans="1:11" ht="12.75" customHeight="1" thickBot="1" x14ac:dyDescent="0.3">
      <c r="A10" s="2"/>
      <c r="B10" s="4"/>
      <c r="C10" s="2"/>
      <c r="D10" s="2"/>
      <c r="E10" s="2"/>
      <c r="F10" s="2"/>
      <c r="G10" s="2"/>
      <c r="H10" s="2"/>
      <c r="I10" s="2"/>
    </row>
    <row r="11" spans="1:11" ht="13.5" customHeight="1" thickBot="1" x14ac:dyDescent="0.3">
      <c r="A11" s="2"/>
      <c r="B11" s="81"/>
      <c r="C11" s="88"/>
      <c r="D11" s="410" t="s">
        <v>2</v>
      </c>
      <c r="E11" s="411"/>
      <c r="F11" s="410" t="s">
        <v>3</v>
      </c>
      <c r="G11" s="411"/>
      <c r="H11" s="410" t="s">
        <v>4</v>
      </c>
      <c r="I11" s="411"/>
    </row>
    <row r="12" spans="1:11" ht="12.75" customHeight="1" thickBot="1" x14ac:dyDescent="0.3">
      <c r="A12" s="2"/>
      <c r="B12" s="57" t="s">
        <v>5</v>
      </c>
      <c r="C12" s="58" t="s">
        <v>176</v>
      </c>
      <c r="D12" s="58" t="s">
        <v>7</v>
      </c>
      <c r="E12" s="58" t="s">
        <v>8</v>
      </c>
      <c r="F12" s="58" t="s">
        <v>9</v>
      </c>
      <c r="G12" s="58" t="s">
        <v>10</v>
      </c>
      <c r="H12" s="58" t="s">
        <v>11</v>
      </c>
      <c r="I12" s="58" t="s">
        <v>12</v>
      </c>
    </row>
    <row r="13" spans="1:11" ht="15" customHeight="1" thickBot="1" x14ac:dyDescent="0.3">
      <c r="A13" s="183" t="s">
        <v>183</v>
      </c>
      <c r="B13" s="59" t="s">
        <v>52</v>
      </c>
      <c r="C13" s="83"/>
      <c r="D13" s="60">
        <f>'DEVICE RATINGS'!G16</f>
        <v>7.4999999999999997E-2</v>
      </c>
      <c r="E13" s="89">
        <f t="shared" ref="E13:E36" si="0">C13*D13</f>
        <v>0</v>
      </c>
      <c r="F13" s="60">
        <f>'DEVICE RATINGS'!H16</f>
        <v>7.4999999999999997E-2</v>
      </c>
      <c r="G13" s="89">
        <f t="shared" ref="G13:G36" si="1">C13*F13</f>
        <v>0</v>
      </c>
      <c r="H13" s="62">
        <f>'DEVICE RATINGS'!D16</f>
        <v>8</v>
      </c>
      <c r="I13" s="89">
        <f t="shared" ref="I13:I36" si="2">C13*H13</f>
        <v>0</v>
      </c>
    </row>
    <row r="14" spans="1:11" ht="15" customHeight="1" thickBot="1" x14ac:dyDescent="0.3">
      <c r="A14" s="184"/>
      <c r="B14" s="59" t="s">
        <v>53</v>
      </c>
      <c r="C14" s="83"/>
      <c r="D14" s="60">
        <f>'DEVICE RATINGS'!G18</f>
        <v>0</v>
      </c>
      <c r="E14" s="61">
        <f t="shared" si="0"/>
        <v>0</v>
      </c>
      <c r="F14" s="60">
        <f>'DEVICE RATINGS'!H18</f>
        <v>0</v>
      </c>
      <c r="G14" s="61">
        <f t="shared" si="1"/>
        <v>0</v>
      </c>
      <c r="H14" s="62">
        <f>'DEVICE RATINGS'!D18</f>
        <v>8</v>
      </c>
      <c r="I14" s="61">
        <f t="shared" si="2"/>
        <v>0</v>
      </c>
    </row>
    <row r="15" spans="1:11" ht="15" customHeight="1" thickBot="1" x14ac:dyDescent="0.3">
      <c r="A15" s="184"/>
      <c r="B15" s="59" t="s">
        <v>13</v>
      </c>
      <c r="C15" s="83"/>
      <c r="D15" s="60">
        <f>'DEVICE RATINGS'!G20</f>
        <v>5.6000000000000001E-2</v>
      </c>
      <c r="E15" s="61">
        <f t="shared" si="0"/>
        <v>0</v>
      </c>
      <c r="F15" s="60">
        <f>'DEVICE RATINGS'!H20</f>
        <v>0.15</v>
      </c>
      <c r="G15" s="61">
        <f t="shared" si="1"/>
        <v>0</v>
      </c>
      <c r="H15" s="62">
        <f>'DEVICE RATINGS'!D20</f>
        <v>1</v>
      </c>
      <c r="I15" s="61">
        <f t="shared" si="2"/>
        <v>0</v>
      </c>
    </row>
    <row r="16" spans="1:11" ht="15" customHeight="1" thickBot="1" x14ac:dyDescent="0.3">
      <c r="A16" s="184"/>
      <c r="B16" s="59" t="s">
        <v>14</v>
      </c>
      <c r="C16" s="83"/>
      <c r="D16" s="60">
        <f>'DEVICE RATINGS'!G22</f>
        <v>5.6000000000000001E-2</v>
      </c>
      <c r="E16" s="61">
        <f t="shared" si="0"/>
        <v>0</v>
      </c>
      <c r="F16" s="60">
        <f>'DEVICE RATINGS'!I22</f>
        <v>2.5</v>
      </c>
      <c r="G16" s="61">
        <f t="shared" si="1"/>
        <v>0</v>
      </c>
      <c r="H16" s="62">
        <f>'DEVICE RATINGS'!E22</f>
        <v>6.5</v>
      </c>
      <c r="I16" s="61">
        <f t="shared" si="2"/>
        <v>0</v>
      </c>
    </row>
    <row r="17" spans="1:11" ht="15" customHeight="1" thickBot="1" x14ac:dyDescent="0.3">
      <c r="A17" s="184"/>
      <c r="B17" s="59" t="s">
        <v>15</v>
      </c>
      <c r="C17" s="83"/>
      <c r="D17" s="60">
        <f>'DEVICE RATINGS'!G22</f>
        <v>5.6000000000000001E-2</v>
      </c>
      <c r="E17" s="61">
        <f t="shared" si="0"/>
        <v>0</v>
      </c>
      <c r="F17" s="60">
        <f>'DEVICE RATINGS'!J22</f>
        <v>8</v>
      </c>
      <c r="G17" s="61">
        <f t="shared" si="1"/>
        <v>0</v>
      </c>
      <c r="H17" s="62">
        <f>'DEVICE RATINGS'!F22</f>
        <v>8</v>
      </c>
      <c r="I17" s="61">
        <f t="shared" si="2"/>
        <v>0</v>
      </c>
    </row>
    <row r="18" spans="1:11" ht="15" customHeight="1" thickBot="1" x14ac:dyDescent="0.3">
      <c r="A18" s="184"/>
      <c r="B18" s="59" t="s">
        <v>16</v>
      </c>
      <c r="C18" s="83"/>
      <c r="D18" s="60">
        <f>'DEVICE RATINGS'!G24</f>
        <v>5.6000000000000001E-2</v>
      </c>
      <c r="E18" s="61">
        <f t="shared" si="0"/>
        <v>0</v>
      </c>
      <c r="F18" s="60">
        <f>'DEVICE RATINGS'!H24</f>
        <v>2.6</v>
      </c>
      <c r="G18" s="61">
        <f t="shared" si="1"/>
        <v>0</v>
      </c>
      <c r="H18" s="62">
        <f>'DEVICE RATINGS'!D24</f>
        <v>8</v>
      </c>
      <c r="I18" s="61">
        <f t="shared" si="2"/>
        <v>0</v>
      </c>
    </row>
    <row r="19" spans="1:11" ht="15" customHeight="1" thickBot="1" x14ac:dyDescent="0.3">
      <c r="A19" s="184"/>
      <c r="B19" s="59" t="s">
        <v>17</v>
      </c>
      <c r="C19" s="83"/>
      <c r="D19" s="60">
        <f>'DEVICE RATINGS'!G24</f>
        <v>5.6000000000000001E-2</v>
      </c>
      <c r="E19" s="61">
        <f t="shared" si="0"/>
        <v>0</v>
      </c>
      <c r="F19" s="60">
        <f>'DEVICE RATINGS'!I24</f>
        <v>4.9000000000000004</v>
      </c>
      <c r="G19" s="61">
        <f t="shared" si="1"/>
        <v>0</v>
      </c>
      <c r="H19" s="62">
        <f>'DEVICE RATINGS'!E24</f>
        <v>8</v>
      </c>
      <c r="I19" s="61">
        <f t="shared" si="2"/>
        <v>0</v>
      </c>
    </row>
    <row r="20" spans="1:11" ht="15" customHeight="1" thickBot="1" x14ac:dyDescent="0.3">
      <c r="A20" s="184"/>
      <c r="B20" s="59" t="s">
        <v>18</v>
      </c>
      <c r="C20" s="83"/>
      <c r="D20" s="60">
        <f>'DEVICE RATINGS'!G24</f>
        <v>5.6000000000000001E-2</v>
      </c>
      <c r="E20" s="61">
        <f t="shared" si="0"/>
        <v>0</v>
      </c>
      <c r="F20" s="60">
        <f>'DEVICE RATINGS'!J24</f>
        <v>10.5</v>
      </c>
      <c r="G20" s="61">
        <f t="shared" si="1"/>
        <v>0</v>
      </c>
      <c r="H20" s="62">
        <f>'DEVICE RATINGS'!F24</f>
        <v>16</v>
      </c>
      <c r="I20" s="61">
        <f t="shared" si="2"/>
        <v>0</v>
      </c>
      <c r="K20" s="8"/>
    </row>
    <row r="21" spans="1:11" ht="15" customHeight="1" thickBot="1" x14ac:dyDescent="0.3">
      <c r="A21" s="184"/>
      <c r="B21" s="59" t="s">
        <v>19</v>
      </c>
      <c r="C21" s="84"/>
      <c r="D21" s="60">
        <f>'DEVICE RATINGS'!G26</f>
        <v>0.114</v>
      </c>
      <c r="E21" s="61">
        <f t="shared" si="0"/>
        <v>0</v>
      </c>
      <c r="F21" s="60">
        <f>'DEVICE RATINGS'!H26</f>
        <v>1.5</v>
      </c>
      <c r="G21" s="61">
        <f t="shared" si="1"/>
        <v>0</v>
      </c>
      <c r="H21" s="62">
        <f>'DEVICE RATINGS'!D26</f>
        <v>1.5</v>
      </c>
      <c r="I21" s="61">
        <f t="shared" si="2"/>
        <v>0</v>
      </c>
      <c r="K21" s="8"/>
    </row>
    <row r="22" spans="1:11" ht="15" customHeight="1" thickBot="1" x14ac:dyDescent="0.3">
      <c r="A22" s="184"/>
      <c r="B22" s="59" t="s">
        <v>20</v>
      </c>
      <c r="C22" s="84"/>
      <c r="D22" s="60">
        <f>'DEVICE RATINGS'!G28</f>
        <v>0.114</v>
      </c>
      <c r="E22" s="61">
        <f t="shared" si="0"/>
        <v>0</v>
      </c>
      <c r="F22" s="60">
        <f>'DEVICE RATINGS'!I28</f>
        <v>3.5</v>
      </c>
      <c r="G22" s="61">
        <f t="shared" si="1"/>
        <v>0</v>
      </c>
      <c r="H22" s="62">
        <f>'DEVICE RATINGS'!E28</f>
        <v>3.5</v>
      </c>
      <c r="I22" s="61">
        <f t="shared" si="2"/>
        <v>0</v>
      </c>
      <c r="K22" s="9"/>
    </row>
    <row r="23" spans="1:11" ht="15" customHeight="1" thickBot="1" x14ac:dyDescent="0.3">
      <c r="A23" s="184"/>
      <c r="B23" s="59" t="s">
        <v>21</v>
      </c>
      <c r="C23" s="84"/>
      <c r="D23" s="60">
        <f>'DEVICE RATINGS'!G28</f>
        <v>0.114</v>
      </c>
      <c r="E23" s="61">
        <f t="shared" si="0"/>
        <v>0</v>
      </c>
      <c r="F23" s="60">
        <f>'DEVICE RATINGS'!J28</f>
        <v>8.5</v>
      </c>
      <c r="G23" s="61">
        <f t="shared" si="1"/>
        <v>0</v>
      </c>
      <c r="H23" s="62">
        <f>'DEVICE RATINGS'!F28</f>
        <v>8</v>
      </c>
      <c r="I23" s="61">
        <f t="shared" si="2"/>
        <v>0</v>
      </c>
      <c r="K23" s="8"/>
    </row>
    <row r="24" spans="1:11" ht="15" customHeight="1" thickBot="1" x14ac:dyDescent="0.3">
      <c r="A24" s="184"/>
      <c r="B24" s="59" t="s">
        <v>22</v>
      </c>
      <c r="C24" s="84"/>
      <c r="D24" s="60">
        <f>'DEVICE RATINGS'!G30</f>
        <v>0</v>
      </c>
      <c r="E24" s="61">
        <f t="shared" si="0"/>
        <v>0</v>
      </c>
      <c r="F24" s="60">
        <f>'DEVICE RATINGS'!H30</f>
        <v>0</v>
      </c>
      <c r="G24" s="61">
        <f t="shared" si="1"/>
        <v>0</v>
      </c>
      <c r="H24" s="62">
        <f>'DEVICE RATINGS'!D30</f>
        <v>16</v>
      </c>
      <c r="I24" s="61">
        <f t="shared" si="2"/>
        <v>0</v>
      </c>
      <c r="K24" s="8"/>
    </row>
    <row r="25" spans="1:11" ht="15" customHeight="1" thickBot="1" x14ac:dyDescent="0.3">
      <c r="A25" s="184"/>
      <c r="B25" s="59" t="s">
        <v>23</v>
      </c>
      <c r="C25" s="84"/>
      <c r="D25" s="60">
        <f>'DEVICE RATINGS'!G32</f>
        <v>0.34499999999999997</v>
      </c>
      <c r="E25" s="61">
        <f t="shared" si="0"/>
        <v>0</v>
      </c>
      <c r="F25" s="60">
        <f>'DEVICE RATINGS'!H32</f>
        <v>2.16</v>
      </c>
      <c r="G25" s="61">
        <f t="shared" si="1"/>
        <v>0</v>
      </c>
      <c r="H25" s="62">
        <f>'DEVICE RATINGS'!D32</f>
        <v>16</v>
      </c>
      <c r="I25" s="61">
        <f t="shared" si="2"/>
        <v>0</v>
      </c>
      <c r="K25" s="8"/>
    </row>
    <row r="26" spans="1:11" ht="15" customHeight="1" thickBot="1" x14ac:dyDescent="0.3">
      <c r="A26" s="184"/>
      <c r="B26" s="59" t="s">
        <v>24</v>
      </c>
      <c r="C26" s="84"/>
      <c r="D26" s="60">
        <f>'DEVICE RATINGS'!G32</f>
        <v>0.34499999999999997</v>
      </c>
      <c r="E26" s="61">
        <f t="shared" si="0"/>
        <v>0</v>
      </c>
      <c r="F26" s="60">
        <f>'DEVICE RATINGS'!I32</f>
        <v>11.58</v>
      </c>
      <c r="G26" s="61">
        <f t="shared" si="1"/>
        <v>0</v>
      </c>
      <c r="H26" s="62">
        <f>'DEVICE RATINGS'!E32</f>
        <v>27</v>
      </c>
      <c r="I26" s="61">
        <f t="shared" si="2"/>
        <v>0</v>
      </c>
      <c r="K26" s="2"/>
    </row>
    <row r="27" spans="1:11" ht="15" customHeight="1" thickBot="1" x14ac:dyDescent="0.3">
      <c r="A27" s="184"/>
      <c r="B27" s="59" t="s">
        <v>25</v>
      </c>
      <c r="C27" s="84"/>
      <c r="D27" s="60">
        <f>'DEVICE RATINGS'!G32</f>
        <v>0.34499999999999997</v>
      </c>
      <c r="E27" s="61">
        <f t="shared" si="0"/>
        <v>0</v>
      </c>
      <c r="F27" s="60">
        <f>'DEVICE RATINGS'!J32</f>
        <v>12.858000000000001</v>
      </c>
      <c r="G27" s="61">
        <f t="shared" si="1"/>
        <v>0</v>
      </c>
      <c r="H27" s="62">
        <f>'DEVICE RATINGS'!F32</f>
        <v>29</v>
      </c>
      <c r="I27" s="61">
        <f t="shared" si="2"/>
        <v>0</v>
      </c>
    </row>
    <row r="28" spans="1:11" ht="15" customHeight="1" thickBot="1" x14ac:dyDescent="0.3">
      <c r="A28" s="184"/>
      <c r="B28" s="59" t="s">
        <v>26</v>
      </c>
      <c r="C28" s="84"/>
      <c r="D28" s="60">
        <f>'DEVICE RATINGS'!G34</f>
        <v>0.223</v>
      </c>
      <c r="E28" s="61">
        <f t="shared" si="0"/>
        <v>0</v>
      </c>
      <c r="F28" s="60">
        <f>'DEVICE RATINGS'!H34</f>
        <v>6.81</v>
      </c>
      <c r="G28" s="61">
        <f t="shared" si="1"/>
        <v>0</v>
      </c>
      <c r="H28" s="62">
        <f>'DEVICE RATINGS'!D34</f>
        <v>16</v>
      </c>
      <c r="I28" s="61">
        <f t="shared" si="2"/>
        <v>0</v>
      </c>
    </row>
    <row r="29" spans="1:11" ht="15" customHeight="1" thickBot="1" x14ac:dyDescent="0.3">
      <c r="A29" s="184"/>
      <c r="B29" s="59" t="s">
        <v>27</v>
      </c>
      <c r="C29" s="84"/>
      <c r="D29" s="60">
        <f>'DEVICE RATINGS'!G34</f>
        <v>0.223</v>
      </c>
      <c r="E29" s="61">
        <f t="shared" si="0"/>
        <v>0</v>
      </c>
      <c r="F29" s="60">
        <f>'DEVICE RATINGS'!I34</f>
        <v>15.794</v>
      </c>
      <c r="G29" s="61">
        <f t="shared" si="1"/>
        <v>0</v>
      </c>
      <c r="H29" s="62">
        <f>'DEVICE RATINGS'!E34</f>
        <v>18</v>
      </c>
      <c r="I29" s="61">
        <f t="shared" si="2"/>
        <v>0</v>
      </c>
    </row>
    <row r="30" spans="1:11" ht="15" customHeight="1" thickBot="1" x14ac:dyDescent="0.3">
      <c r="A30" s="184"/>
      <c r="B30" s="59" t="s">
        <v>28</v>
      </c>
      <c r="C30" s="84"/>
      <c r="D30" s="60">
        <f>'DEVICE RATINGS'!G34</f>
        <v>0.223</v>
      </c>
      <c r="E30" s="61">
        <f t="shared" si="0"/>
        <v>0</v>
      </c>
      <c r="F30" s="60">
        <f>'DEVICE RATINGS'!J34</f>
        <v>24.027000000000001</v>
      </c>
      <c r="G30" s="61">
        <f t="shared" si="1"/>
        <v>0</v>
      </c>
      <c r="H30" s="62">
        <f>'DEVICE RATINGS'!F34</f>
        <v>33</v>
      </c>
      <c r="I30" s="61">
        <f t="shared" si="2"/>
        <v>0</v>
      </c>
    </row>
    <row r="31" spans="1:11" ht="15" customHeight="1" thickBot="1" x14ac:dyDescent="0.3">
      <c r="A31" s="184"/>
      <c r="B31" s="59" t="s">
        <v>29</v>
      </c>
      <c r="C31" s="84"/>
      <c r="D31" s="60">
        <f>'DEVICE RATINGS'!G35</f>
        <v>0.185</v>
      </c>
      <c r="E31" s="61">
        <f t="shared" si="0"/>
        <v>0</v>
      </c>
      <c r="F31" s="60">
        <f>'DEVICE RATINGS'!I35</f>
        <v>12.619</v>
      </c>
      <c r="G31" s="61">
        <f t="shared" si="1"/>
        <v>0</v>
      </c>
      <c r="H31" s="62">
        <f>'DEVICE RATINGS'!E35</f>
        <v>13</v>
      </c>
      <c r="I31" s="61">
        <f t="shared" si="2"/>
        <v>0</v>
      </c>
    </row>
    <row r="32" spans="1:11" ht="15" customHeight="1" thickBot="1" x14ac:dyDescent="0.3">
      <c r="A32" s="184"/>
      <c r="B32" s="59" t="s">
        <v>30</v>
      </c>
      <c r="C32" s="84"/>
      <c r="D32" s="60">
        <f>'DEVICE RATINGS'!G35</f>
        <v>0.185</v>
      </c>
      <c r="E32" s="61">
        <f t="shared" si="0"/>
        <v>0</v>
      </c>
      <c r="F32" s="60">
        <f>'DEVICE RATINGS'!J35</f>
        <v>14.5</v>
      </c>
      <c r="G32" s="61">
        <f t="shared" si="1"/>
        <v>0</v>
      </c>
      <c r="H32" s="62">
        <f>'DEVICE RATINGS'!F35</f>
        <v>14.5</v>
      </c>
      <c r="I32" s="61">
        <f t="shared" si="2"/>
        <v>0</v>
      </c>
    </row>
    <row r="33" spans="1:11" ht="15" customHeight="1" thickBot="1" x14ac:dyDescent="0.3">
      <c r="A33" s="184"/>
      <c r="B33" s="59" t="s">
        <v>31</v>
      </c>
      <c r="C33" s="84"/>
      <c r="D33" s="60">
        <f>'DEVICE RATINGS'!G36</f>
        <v>0.185</v>
      </c>
      <c r="E33" s="61">
        <f t="shared" si="0"/>
        <v>0</v>
      </c>
      <c r="F33" s="60">
        <f>'DEVICE RATINGS'!I36</f>
        <v>12.619</v>
      </c>
      <c r="G33" s="61">
        <f t="shared" si="1"/>
        <v>0</v>
      </c>
      <c r="H33" s="62">
        <f>'DEVICE RATINGS'!E36</f>
        <v>13</v>
      </c>
      <c r="I33" s="61">
        <f t="shared" si="2"/>
        <v>0</v>
      </c>
    </row>
    <row r="34" spans="1:11" ht="15" customHeight="1" thickBot="1" x14ac:dyDescent="0.3">
      <c r="A34" s="184"/>
      <c r="B34" s="59" t="s">
        <v>32</v>
      </c>
      <c r="C34" s="84"/>
      <c r="D34" s="60">
        <f>'DEVICE RATINGS'!G36</f>
        <v>0.185</v>
      </c>
      <c r="E34" s="61">
        <f t="shared" si="0"/>
        <v>0</v>
      </c>
      <c r="F34" s="60">
        <f>'DEVICE RATINGS'!J36</f>
        <v>14.5</v>
      </c>
      <c r="G34" s="61">
        <f t="shared" si="1"/>
        <v>0</v>
      </c>
      <c r="H34" s="62">
        <f>'DEVICE RATINGS'!F36</f>
        <v>14.5</v>
      </c>
      <c r="I34" s="61">
        <f t="shared" si="2"/>
        <v>0</v>
      </c>
    </row>
    <row r="35" spans="1:11" ht="15" customHeight="1" thickBot="1" x14ac:dyDescent="0.3">
      <c r="A35" s="184"/>
      <c r="B35" s="63" t="s">
        <v>33</v>
      </c>
      <c r="C35" s="84"/>
      <c r="D35" s="60">
        <f>'DEVICE RATINGS'!G37</f>
        <v>9.1999999999999998E-2</v>
      </c>
      <c r="E35" s="61">
        <f t="shared" si="0"/>
        <v>0</v>
      </c>
      <c r="F35" s="64">
        <f>'DEVICE RATINGS'!J37</f>
        <v>10.055999999999999</v>
      </c>
      <c r="G35" s="65">
        <f t="shared" si="1"/>
        <v>0</v>
      </c>
      <c r="H35" s="66">
        <f>'DEVICE RATINGS'!F37</f>
        <v>36</v>
      </c>
      <c r="I35" s="65">
        <f t="shared" si="2"/>
        <v>0</v>
      </c>
    </row>
    <row r="36" spans="1:11" ht="12.75" customHeight="1" x14ac:dyDescent="0.25">
      <c r="A36" s="184"/>
      <c r="B36" s="67" t="s">
        <v>34</v>
      </c>
      <c r="C36" s="173"/>
      <c r="D36" s="171">
        <f>'DEVICE RATINGS'!G39</f>
        <v>5.0919999999999996</v>
      </c>
      <c r="E36" s="169">
        <f t="shared" si="0"/>
        <v>0</v>
      </c>
      <c r="F36" s="171">
        <f>'DEVICE RATINGS'!H39</f>
        <v>34.130000000000003</v>
      </c>
      <c r="G36" s="169">
        <f t="shared" si="1"/>
        <v>0</v>
      </c>
      <c r="H36" s="172">
        <f>'DEVICE RATINGS'!D39</f>
        <v>34.5</v>
      </c>
      <c r="I36" s="169">
        <f t="shared" si="2"/>
        <v>0</v>
      </c>
    </row>
    <row r="37" spans="1:11" ht="12.75" customHeight="1" thickBot="1" x14ac:dyDescent="0.3">
      <c r="A37" s="184"/>
      <c r="B37" s="68" t="s">
        <v>35</v>
      </c>
      <c r="C37" s="174"/>
      <c r="D37" s="170"/>
      <c r="E37" s="170"/>
      <c r="F37" s="170"/>
      <c r="G37" s="170"/>
      <c r="H37" s="170"/>
      <c r="I37" s="170"/>
    </row>
    <row r="38" spans="1:11" ht="12.75" customHeight="1" x14ac:dyDescent="0.25">
      <c r="A38" s="184"/>
      <c r="B38" s="67" t="s">
        <v>34</v>
      </c>
      <c r="C38" s="173"/>
      <c r="D38" s="171">
        <f>'DEVICE RATINGS'!G40</f>
        <v>0.91400000000000003</v>
      </c>
      <c r="E38" s="169">
        <f>C38*D38</f>
        <v>0</v>
      </c>
      <c r="F38" s="171">
        <f>'DEVICE RATINGS'!H40</f>
        <v>2.4489999999999998</v>
      </c>
      <c r="G38" s="169">
        <f>C38*F38</f>
        <v>0</v>
      </c>
      <c r="H38" s="172">
        <f>'DEVICE RATINGS'!D40</f>
        <v>2.5</v>
      </c>
      <c r="I38" s="169">
        <f>C38*H38</f>
        <v>0</v>
      </c>
    </row>
    <row r="39" spans="1:11" ht="12.75" customHeight="1" thickBot="1" x14ac:dyDescent="0.3">
      <c r="A39" s="184"/>
      <c r="B39" s="69" t="s">
        <v>36</v>
      </c>
      <c r="C39" s="174"/>
      <c r="D39" s="170"/>
      <c r="E39" s="170"/>
      <c r="F39" s="170"/>
      <c r="G39" s="170"/>
      <c r="H39" s="170"/>
      <c r="I39" s="170"/>
    </row>
    <row r="40" spans="1:11" ht="15" customHeight="1" thickBot="1" x14ac:dyDescent="0.3">
      <c r="A40" s="184"/>
      <c r="B40" s="70" t="s">
        <v>37</v>
      </c>
      <c r="C40" s="85"/>
      <c r="D40" s="60">
        <f>'DEVICE RATINGS'!G41</f>
        <v>0.83399999999999996</v>
      </c>
      <c r="E40" s="61">
        <f t="shared" ref="E40:E48" si="3">C40*D40</f>
        <v>0</v>
      </c>
      <c r="F40" s="60">
        <f>'DEVICE RATINGS'!H41</f>
        <v>16</v>
      </c>
      <c r="G40" s="61">
        <f t="shared" ref="G40:G48" si="4">C40*F40</f>
        <v>0</v>
      </c>
      <c r="H40" s="62">
        <f>'DEVICE RATINGS'!D41</f>
        <v>16</v>
      </c>
      <c r="I40" s="61">
        <f t="shared" ref="I40:I47" si="5">C40*H40</f>
        <v>0</v>
      </c>
    </row>
    <row r="41" spans="1:11" ht="15" customHeight="1" thickBot="1" x14ac:dyDescent="0.3">
      <c r="A41" s="184"/>
      <c r="B41" s="70" t="s">
        <v>38</v>
      </c>
      <c r="C41" s="86"/>
      <c r="D41" s="60">
        <f>'DEVICE RATINGS'!G42</f>
        <v>0.83399999999999996</v>
      </c>
      <c r="E41" s="61">
        <f t="shared" si="3"/>
        <v>0</v>
      </c>
      <c r="F41" s="60">
        <f>'DEVICE RATINGS'!H42</f>
        <v>20</v>
      </c>
      <c r="G41" s="61">
        <f t="shared" si="4"/>
        <v>0</v>
      </c>
      <c r="H41" s="62">
        <f>'DEVICE RATINGS'!D42</f>
        <v>20</v>
      </c>
      <c r="I41" s="61">
        <f t="shared" si="5"/>
        <v>0</v>
      </c>
      <c r="K41" s="11"/>
    </row>
    <row r="42" spans="1:11" ht="15" customHeight="1" thickBot="1" x14ac:dyDescent="0.3">
      <c r="A42" s="184"/>
      <c r="B42" s="70" t="s">
        <v>39</v>
      </c>
      <c r="C42" s="86"/>
      <c r="D42" s="60">
        <f>'DEVICE RATINGS'!G43</f>
        <v>0.20699999999999999</v>
      </c>
      <c r="E42" s="61">
        <f t="shared" si="3"/>
        <v>0</v>
      </c>
      <c r="F42" s="60">
        <f>'DEVICE RATINGS'!H43</f>
        <v>22.715</v>
      </c>
      <c r="G42" s="61">
        <f t="shared" si="4"/>
        <v>0</v>
      </c>
      <c r="H42" s="62">
        <f>'DEVICE RATINGS'!D43</f>
        <v>23</v>
      </c>
      <c r="I42" s="61">
        <f t="shared" si="5"/>
        <v>0</v>
      </c>
      <c r="K42" s="11"/>
    </row>
    <row r="43" spans="1:11" ht="15" customHeight="1" thickBot="1" x14ac:dyDescent="0.3">
      <c r="A43" s="184"/>
      <c r="B43" s="70" t="s">
        <v>174</v>
      </c>
      <c r="C43" s="85"/>
      <c r="D43" s="60">
        <f xml:space="preserve"> 'DEVICE RATINGS'!G45</f>
        <v>0.14399999999999999</v>
      </c>
      <c r="E43" s="61">
        <f t="shared" si="3"/>
        <v>0</v>
      </c>
      <c r="F43" s="60">
        <f xml:space="preserve"> 'DEVICE RATINGS'!H45</f>
        <v>16</v>
      </c>
      <c r="G43" s="61">
        <f t="shared" si="4"/>
        <v>0</v>
      </c>
      <c r="H43" s="60">
        <f xml:space="preserve"> 'DEVICE RATINGS'!D45</f>
        <v>18</v>
      </c>
      <c r="I43" s="61">
        <f t="shared" si="5"/>
        <v>0</v>
      </c>
    </row>
    <row r="44" spans="1:11" ht="15" customHeight="1" thickBot="1" x14ac:dyDescent="0.3">
      <c r="A44" s="184"/>
      <c r="B44" s="70" t="s">
        <v>172</v>
      </c>
      <c r="C44" s="85"/>
      <c r="D44" s="60">
        <f xml:space="preserve"> 'DEVICE RATINGS'!G45</f>
        <v>0.14399999999999999</v>
      </c>
      <c r="E44" s="61">
        <f t="shared" si="3"/>
        <v>0</v>
      </c>
      <c r="F44" s="60">
        <f xml:space="preserve"> 'DEVICE RATINGS'!I45</f>
        <v>18</v>
      </c>
      <c r="G44" s="61">
        <f t="shared" si="4"/>
        <v>0</v>
      </c>
      <c r="H44" s="60">
        <f xml:space="preserve"> 'DEVICE RATINGS'!E45</f>
        <v>20</v>
      </c>
      <c r="I44" s="61">
        <f t="shared" si="5"/>
        <v>0</v>
      </c>
    </row>
    <row r="45" spans="1:11" ht="13.8" thickBot="1" x14ac:dyDescent="0.3">
      <c r="A45" s="184"/>
      <c r="B45" s="70" t="s">
        <v>173</v>
      </c>
      <c r="C45" s="85"/>
      <c r="D45" s="60">
        <f xml:space="preserve"> 'DEVICE RATINGS'!G45</f>
        <v>0.14399999999999999</v>
      </c>
      <c r="E45" s="61">
        <f t="shared" si="3"/>
        <v>0</v>
      </c>
      <c r="F45" s="60">
        <f xml:space="preserve"> 'DEVICE RATINGS'!J45</f>
        <v>26</v>
      </c>
      <c r="G45" s="61">
        <f t="shared" si="4"/>
        <v>0</v>
      </c>
      <c r="H45" s="60">
        <f xml:space="preserve"> 'DEVICE RATINGS'!F45</f>
        <v>28</v>
      </c>
      <c r="I45" s="61">
        <f t="shared" si="5"/>
        <v>0</v>
      </c>
    </row>
    <row r="46" spans="1:11" ht="12.75" customHeight="1" thickBot="1" x14ac:dyDescent="0.3">
      <c r="A46" s="184"/>
      <c r="B46" s="70" t="s">
        <v>170</v>
      </c>
      <c r="C46" s="85"/>
      <c r="D46" s="60">
        <f xml:space="preserve"> 'DEVICE RATINGS'!G46</f>
        <v>0.14399999999999999</v>
      </c>
      <c r="E46" s="61">
        <f t="shared" si="3"/>
        <v>0</v>
      </c>
      <c r="F46" s="60">
        <f xml:space="preserve"> 'DEVICE RATINGS'!I46</f>
        <v>3</v>
      </c>
      <c r="G46" s="61">
        <f t="shared" si="4"/>
        <v>0</v>
      </c>
      <c r="H46" s="60">
        <f xml:space="preserve"> 'DEVICE RATINGS'!E46</f>
        <v>3</v>
      </c>
      <c r="I46" s="61">
        <f t="shared" si="5"/>
        <v>0</v>
      </c>
    </row>
    <row r="47" spans="1:11" ht="12.75" customHeight="1" thickBot="1" x14ac:dyDescent="0.3">
      <c r="A47" s="185"/>
      <c r="B47" s="70" t="s">
        <v>171</v>
      </c>
      <c r="C47" s="85"/>
      <c r="D47" s="60">
        <f xml:space="preserve"> 'DEVICE RATINGS'!G46</f>
        <v>0.14399999999999999</v>
      </c>
      <c r="E47" s="61">
        <f t="shared" si="3"/>
        <v>0</v>
      </c>
      <c r="F47" s="60">
        <f xml:space="preserve"> 'DEVICE RATINGS'!J46</f>
        <v>11</v>
      </c>
      <c r="G47" s="61">
        <f t="shared" si="4"/>
        <v>0</v>
      </c>
      <c r="H47" s="60">
        <f xml:space="preserve"> 'DEVICE RATINGS'!F46</f>
        <v>11</v>
      </c>
      <c r="I47" s="61">
        <f t="shared" si="5"/>
        <v>0</v>
      </c>
    </row>
    <row r="48" spans="1:11" ht="13.5" customHeight="1" thickBot="1" x14ac:dyDescent="0.3">
      <c r="A48" s="2"/>
      <c r="B48" s="71" t="s">
        <v>40</v>
      </c>
      <c r="C48" s="87"/>
      <c r="D48" s="72">
        <f>'DEVICE RATINGS'!C51</f>
        <v>0.5</v>
      </c>
      <c r="E48" s="73">
        <f t="shared" si="3"/>
        <v>0</v>
      </c>
      <c r="F48" s="72">
        <f>'DEVICE RATINGS'!C51</f>
        <v>0.5</v>
      </c>
      <c r="G48" s="73">
        <f t="shared" si="4"/>
        <v>0</v>
      </c>
      <c r="H48" s="72"/>
      <c r="I48" s="72"/>
    </row>
    <row r="49" spans="1:9" ht="13.5" customHeight="1" thickBot="1" x14ac:dyDescent="0.3">
      <c r="A49" s="2"/>
      <c r="B49" s="90"/>
      <c r="C49" s="91"/>
      <c r="D49" s="72"/>
      <c r="E49" s="72"/>
      <c r="F49" s="72"/>
      <c r="G49" s="72"/>
      <c r="H49" s="72"/>
      <c r="I49" s="72"/>
    </row>
    <row r="50" spans="1:9" ht="24.75" customHeight="1" thickBot="1" x14ac:dyDescent="0.3">
      <c r="A50" s="2"/>
      <c r="B50" s="74" t="s">
        <v>41</v>
      </c>
      <c r="C50" s="65">
        <f>SUM(C15:C47)</f>
        <v>0</v>
      </c>
      <c r="D50" s="65" t="s">
        <v>42</v>
      </c>
      <c r="E50" s="65">
        <f>SUM(E13:E48)</f>
        <v>0</v>
      </c>
      <c r="F50" s="65" t="s">
        <v>43</v>
      </c>
      <c r="G50" s="65">
        <f>SUM(G13:G48)</f>
        <v>0</v>
      </c>
      <c r="H50" s="65" t="s">
        <v>44</v>
      </c>
      <c r="I50" s="65">
        <f>SUM(I13:I47)</f>
        <v>0</v>
      </c>
    </row>
    <row r="51" spans="1:9" ht="13.5" customHeight="1" x14ac:dyDescent="0.25">
      <c r="A51" s="2"/>
      <c r="B51" s="88"/>
      <c r="C51" s="88"/>
      <c r="D51" s="88"/>
      <c r="E51" s="88"/>
      <c r="F51" s="88"/>
      <c r="G51" s="88"/>
      <c r="H51" s="88"/>
      <c r="I51" s="88"/>
    </row>
    <row r="52" spans="1:9" ht="12.75" customHeight="1" x14ac:dyDescent="0.25">
      <c r="A52" s="2"/>
      <c r="B52" s="75" t="s">
        <v>45</v>
      </c>
      <c r="C52" s="76">
        <f>'DEVICE RATINGS'!C48</f>
        <v>160</v>
      </c>
      <c r="D52" s="88"/>
      <c r="E52" s="88"/>
      <c r="F52" s="88"/>
      <c r="G52" s="88"/>
      <c r="H52" s="79" t="s">
        <v>46</v>
      </c>
      <c r="I52" s="80">
        <f>'DEVICE RATINGS'!C48</f>
        <v>160</v>
      </c>
    </row>
    <row r="53" spans="1:9" ht="12.75" customHeight="1" x14ac:dyDescent="0.25">
      <c r="B53" s="77" t="s">
        <v>47</v>
      </c>
      <c r="C53" s="78">
        <f>'DEVICE RATINGS'!C49</f>
        <v>32</v>
      </c>
      <c r="D53" s="92"/>
      <c r="E53" s="92"/>
      <c r="F53" s="92"/>
      <c r="G53" s="92"/>
      <c r="H53" s="93"/>
      <c r="I53" s="93"/>
    </row>
    <row r="54" spans="1:9" ht="12.75" customHeight="1" x14ac:dyDescent="0.25">
      <c r="B54" s="77" t="s">
        <v>54</v>
      </c>
      <c r="C54" s="78">
        <f>'DEVICE RATINGS'!C50</f>
        <v>20</v>
      </c>
      <c r="D54" s="92"/>
      <c r="E54" s="92"/>
      <c r="F54" s="92"/>
      <c r="G54" s="92"/>
      <c r="H54" s="93"/>
      <c r="I54" s="93"/>
    </row>
    <row r="55" spans="1:9" ht="12.75" customHeight="1" x14ac:dyDescent="0.25">
      <c r="B55" s="94" t="s">
        <v>55</v>
      </c>
      <c r="C55" s="95">
        <f>'DEVICE RATINGS'!C51</f>
        <v>0.5</v>
      </c>
      <c r="D55" s="92"/>
      <c r="E55" s="92"/>
      <c r="F55" s="92"/>
      <c r="G55" s="92"/>
      <c r="H55" s="93"/>
      <c r="I55" s="93"/>
    </row>
    <row r="56" spans="1:9" ht="12.75" customHeight="1" x14ac:dyDescent="0.25">
      <c r="B56" s="2"/>
      <c r="C56" s="2"/>
      <c r="D56" s="2"/>
      <c r="E56" s="2"/>
      <c r="F56" s="2"/>
      <c r="G56" s="2"/>
      <c r="H56" s="2"/>
      <c r="I56" s="2"/>
    </row>
    <row r="57" spans="1:9" ht="12.75" customHeight="1" x14ac:dyDescent="0.25">
      <c r="B57" s="81" t="str">
        <f>'DEVICE RATINGS'!A53</f>
        <v>26-1116 Issue 12</v>
      </c>
      <c r="C57" s="46" t="str">
        <f>IF(C50&gt;C53,"ERROR: There are too many devices on this zone."," ")</f>
        <v xml:space="preserve"> </v>
      </c>
      <c r="D57" s="44"/>
      <c r="E57" s="44"/>
      <c r="F57" s="44"/>
      <c r="G57" s="44"/>
      <c r="H57" s="44"/>
      <c r="I57" s="2"/>
    </row>
    <row r="58" spans="1:9" ht="12.75" customHeight="1" x14ac:dyDescent="0.25">
      <c r="B58" s="81" t="s">
        <v>58</v>
      </c>
      <c r="C58" s="46" t="str">
        <f>IF(I50&gt;I52,"ERROR: This zone is over the maximum permissible loading units."," ")</f>
        <v xml:space="preserve"> </v>
      </c>
      <c r="D58" s="44"/>
      <c r="E58" s="44"/>
      <c r="F58" s="44"/>
      <c r="G58" s="44"/>
      <c r="H58" s="44"/>
      <c r="I58" s="17"/>
    </row>
    <row r="59" spans="1:9" ht="12.75" customHeight="1" x14ac:dyDescent="0.25">
      <c r="B59" s="82" t="str">
        <f>'DEVICE RATINGS'!A55</f>
        <v>Sheet updated 03/04/2025</v>
      </c>
      <c r="C59" s="46" t="str">
        <f>IF(OR(C36&gt;0,C38&gt;0),"ERROR: The Twinflex Output Module is not compatible with this panel."," ")</f>
        <v xml:space="preserve"> </v>
      </c>
      <c r="D59" s="44"/>
      <c r="E59" s="44"/>
      <c r="F59" s="44"/>
      <c r="G59" s="44"/>
      <c r="H59" s="44"/>
      <c r="I59" s="2"/>
    </row>
    <row r="60" spans="1:9" ht="12.75" customHeight="1" x14ac:dyDescent="0.25"/>
    <row r="61" spans="1:9" ht="12.75" customHeight="1" x14ac:dyDescent="0.25"/>
    <row r="62" spans="1:9" ht="12.75" customHeight="1" x14ac:dyDescent="0.25"/>
    <row r="63" spans="1:9" ht="12.75" customHeight="1" x14ac:dyDescent="0.25"/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heetProtection sheet="1" objects="1" scenarios="1"/>
  <mergeCells count="22">
    <mergeCell ref="A13:A47"/>
    <mergeCell ref="I38:I39"/>
    <mergeCell ref="D11:E11"/>
    <mergeCell ref="F11:G11"/>
    <mergeCell ref="H11:I11"/>
    <mergeCell ref="G38:G39"/>
    <mergeCell ref="H38:H39"/>
    <mergeCell ref="C36:C37"/>
    <mergeCell ref="C38:C39"/>
    <mergeCell ref="D38:D39"/>
    <mergeCell ref="E38:E39"/>
    <mergeCell ref="F38:F39"/>
    <mergeCell ref="D36:D37"/>
    <mergeCell ref="B4:H4"/>
    <mergeCell ref="C6:I7"/>
    <mergeCell ref="E36:E37"/>
    <mergeCell ref="F36:F37"/>
    <mergeCell ref="G36:G37"/>
    <mergeCell ref="H36:H37"/>
    <mergeCell ref="I36:I37"/>
    <mergeCell ref="C8:I8"/>
    <mergeCell ref="C9:I9"/>
  </mergeCells>
  <conditionalFormatting sqref="C36:C37">
    <cfRule type="cellIs" dxfId="43" priority="8" stopIfTrue="1" operator="greaterThan">
      <formula>0</formula>
    </cfRule>
  </conditionalFormatting>
  <conditionalFormatting sqref="C38:C39">
    <cfRule type="cellIs" dxfId="42" priority="7" stopIfTrue="1" operator="greaterThan">
      <formula>0</formula>
    </cfRule>
  </conditionalFormatting>
  <conditionalFormatting sqref="I50">
    <cfRule type="cellIs" dxfId="39" priority="3" stopIfTrue="1" operator="lessThanOrEqual">
      <formula>$I$52</formula>
    </cfRule>
  </conditionalFormatting>
  <conditionalFormatting sqref="I50">
    <cfRule type="cellIs" dxfId="38" priority="4" stopIfTrue="1" operator="greaterThan">
      <formula>$I$52</formula>
    </cfRule>
  </conditionalFormatting>
  <conditionalFormatting sqref="C50">
    <cfRule type="cellIs" dxfId="3" priority="1" stopIfTrue="1" operator="lessThanOrEqual">
      <formula>$C$53</formula>
    </cfRule>
    <cfRule type="cellIs" dxfId="2" priority="2" stopIfTrue="1" operator="greaterThan">
      <formula>$C$53</formula>
    </cfRule>
  </conditionalFormatting>
  <dataValidations count="1">
    <dataValidation type="decimal" operator="lessThanOrEqual" allowBlank="1" showInputMessage="1" showErrorMessage="1" prompt="Only One EOL Device Allowed." sqref="C48">
      <formula1>1</formula1>
    </dataValidation>
  </dataValidations>
  <pageMargins left="0.75" right="0.75" top="1" bottom="1" header="0" footer="0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showGridLines="0" workbookViewId="0">
      <selection activeCell="C9" sqref="C6:I9"/>
    </sheetView>
  </sheetViews>
  <sheetFormatPr defaultColWidth="12.6640625" defaultRowHeight="15" customHeight="1" x14ac:dyDescent="0.25"/>
  <cols>
    <col min="1" max="1" width="4.77734375" customWidth="1"/>
    <col min="2" max="2" width="81.109375" customWidth="1"/>
    <col min="3" max="3" width="32" customWidth="1"/>
    <col min="4" max="6" width="12" hidden="1" customWidth="1"/>
    <col min="7" max="7" width="0.109375" customWidth="1"/>
    <col min="8" max="9" width="12" customWidth="1"/>
    <col min="10" max="26" width="8.6640625" customWidth="1"/>
  </cols>
  <sheetData>
    <row r="1" spans="1:11" ht="18" customHeight="1" x14ac:dyDescent="0.25">
      <c r="C1" s="44"/>
      <c r="D1" s="44"/>
      <c r="E1" s="44"/>
      <c r="F1" s="44"/>
      <c r="G1" s="44"/>
      <c r="H1" s="44"/>
      <c r="I1" s="44"/>
    </row>
    <row r="2" spans="1:11" ht="18" customHeight="1" x14ac:dyDescent="0.25">
      <c r="C2" s="44"/>
      <c r="D2" s="44"/>
      <c r="E2" s="44"/>
      <c r="F2" s="44"/>
      <c r="G2" s="44"/>
      <c r="H2" s="44"/>
      <c r="I2" s="44"/>
      <c r="K2" s="1"/>
    </row>
    <row r="3" spans="1:11" ht="18" customHeight="1" x14ac:dyDescent="0.25">
      <c r="C3" s="44"/>
      <c r="D3" s="44"/>
      <c r="E3" s="44"/>
      <c r="F3" s="44"/>
      <c r="G3" s="44"/>
      <c r="H3" s="44"/>
      <c r="I3" s="44"/>
    </row>
    <row r="4" spans="1:11" ht="17.399999999999999" x14ac:dyDescent="0.3">
      <c r="A4" s="2"/>
      <c r="B4" s="167"/>
      <c r="C4" s="168"/>
      <c r="D4" s="168"/>
      <c r="E4" s="168"/>
      <c r="F4" s="168"/>
      <c r="G4" s="168"/>
      <c r="H4" s="168"/>
      <c r="I4" s="3"/>
    </row>
    <row r="5" spans="1:11" ht="15.6" customHeight="1" x14ac:dyDescent="0.3">
      <c r="A5" s="2"/>
      <c r="B5" s="18"/>
      <c r="C5" s="2"/>
      <c r="D5" s="2"/>
      <c r="E5" s="2"/>
      <c r="F5" s="2"/>
      <c r="G5" s="2"/>
      <c r="H5" s="2"/>
      <c r="I5" s="5"/>
    </row>
    <row r="6" spans="1:11" ht="12.75" customHeight="1" x14ac:dyDescent="0.25">
      <c r="A6" s="2"/>
      <c r="B6" s="413" t="s">
        <v>185</v>
      </c>
      <c r="C6" s="161" t="s">
        <v>206</v>
      </c>
      <c r="D6" s="162"/>
      <c r="E6" s="162"/>
      <c r="F6" s="162"/>
      <c r="G6" s="162"/>
      <c r="H6" s="162"/>
      <c r="I6" s="163"/>
    </row>
    <row r="7" spans="1:11" ht="12.75" customHeight="1" x14ac:dyDescent="0.25">
      <c r="A7" s="2"/>
      <c r="B7" s="413" t="s">
        <v>185</v>
      </c>
      <c r="C7" s="164"/>
      <c r="D7" s="165"/>
      <c r="E7" s="165"/>
      <c r="F7" s="165"/>
      <c r="G7" s="165"/>
      <c r="H7" s="165"/>
      <c r="I7" s="166"/>
    </row>
    <row r="8" spans="1:11" ht="12.75" customHeight="1" x14ac:dyDescent="0.25">
      <c r="A8" s="2"/>
      <c r="B8" s="413" t="s">
        <v>185</v>
      </c>
      <c r="C8" s="155" t="s">
        <v>205</v>
      </c>
      <c r="D8" s="156"/>
      <c r="E8" s="156"/>
      <c r="F8" s="156"/>
      <c r="G8" s="156"/>
      <c r="H8" s="156"/>
      <c r="I8" s="157"/>
    </row>
    <row r="9" spans="1:11" ht="12.75" customHeight="1" x14ac:dyDescent="0.25">
      <c r="A9" s="2"/>
      <c r="B9" s="413" t="s">
        <v>185</v>
      </c>
      <c r="C9" s="158" t="s">
        <v>1</v>
      </c>
      <c r="D9" s="159"/>
      <c r="E9" s="159"/>
      <c r="F9" s="159"/>
      <c r="G9" s="159"/>
      <c r="H9" s="159"/>
      <c r="I9" s="160"/>
    </row>
    <row r="10" spans="1:11" ht="12.75" customHeight="1" thickBot="1" x14ac:dyDescent="0.3">
      <c r="A10" s="2"/>
      <c r="B10" s="4"/>
      <c r="C10" s="2"/>
      <c r="D10" s="2"/>
      <c r="E10" s="2"/>
      <c r="F10" s="2"/>
      <c r="G10" s="2"/>
      <c r="H10" s="2"/>
      <c r="I10" s="2"/>
    </row>
    <row r="11" spans="1:11" ht="13.5" customHeight="1" x14ac:dyDescent="0.25">
      <c r="A11" s="2"/>
      <c r="B11" s="81"/>
      <c r="C11" s="88"/>
      <c r="D11" s="181" t="s">
        <v>2</v>
      </c>
      <c r="E11" s="186"/>
      <c r="F11" s="181" t="s">
        <v>3</v>
      </c>
      <c r="G11" s="182"/>
      <c r="H11" s="181" t="s">
        <v>4</v>
      </c>
      <c r="I11" s="182"/>
    </row>
    <row r="12" spans="1:11" ht="12.75" customHeight="1" thickBot="1" x14ac:dyDescent="0.3">
      <c r="A12" s="2"/>
      <c r="B12" s="57" t="s">
        <v>5</v>
      </c>
      <c r="C12" s="58" t="s">
        <v>176</v>
      </c>
      <c r="D12" s="58" t="s">
        <v>7</v>
      </c>
      <c r="E12" s="58" t="s">
        <v>8</v>
      </c>
      <c r="F12" s="58" t="s">
        <v>9</v>
      </c>
      <c r="G12" s="58" t="s">
        <v>10</v>
      </c>
      <c r="H12" s="58" t="s">
        <v>11</v>
      </c>
      <c r="I12" s="58" t="s">
        <v>12</v>
      </c>
    </row>
    <row r="13" spans="1:11" ht="15" customHeight="1" thickBot="1" x14ac:dyDescent="0.3">
      <c r="A13" s="183" t="s">
        <v>184</v>
      </c>
      <c r="B13" s="59" t="s">
        <v>52</v>
      </c>
      <c r="C13" s="83"/>
      <c r="D13" s="60">
        <f>'DEVICE RATINGS'!G16</f>
        <v>7.4999999999999997E-2</v>
      </c>
      <c r="E13" s="89">
        <f t="shared" ref="E13:E36" si="0">C13*D13</f>
        <v>0</v>
      </c>
      <c r="F13" s="60">
        <f>'DEVICE RATINGS'!H16</f>
        <v>7.4999999999999997E-2</v>
      </c>
      <c r="G13" s="89">
        <f t="shared" ref="G13:G36" si="1">C13*F13</f>
        <v>0</v>
      </c>
      <c r="H13" s="62">
        <f>'DEVICE RATINGS'!D16</f>
        <v>8</v>
      </c>
      <c r="I13" s="89">
        <f t="shared" ref="I13:I36" si="2">C13*H13</f>
        <v>0</v>
      </c>
    </row>
    <row r="14" spans="1:11" ht="15" customHeight="1" thickBot="1" x14ac:dyDescent="0.3">
      <c r="A14" s="184"/>
      <c r="B14" s="59" t="s">
        <v>53</v>
      </c>
      <c r="C14" s="83"/>
      <c r="D14" s="60">
        <f>'DEVICE RATINGS'!G18</f>
        <v>0</v>
      </c>
      <c r="E14" s="61">
        <f t="shared" si="0"/>
        <v>0</v>
      </c>
      <c r="F14" s="60">
        <f>'DEVICE RATINGS'!H18</f>
        <v>0</v>
      </c>
      <c r="G14" s="61">
        <f t="shared" si="1"/>
        <v>0</v>
      </c>
      <c r="H14" s="62">
        <f>'DEVICE RATINGS'!D18</f>
        <v>8</v>
      </c>
      <c r="I14" s="61">
        <f t="shared" si="2"/>
        <v>0</v>
      </c>
    </row>
    <row r="15" spans="1:11" ht="15" customHeight="1" thickBot="1" x14ac:dyDescent="0.3">
      <c r="A15" s="184"/>
      <c r="B15" s="59" t="s">
        <v>13</v>
      </c>
      <c r="C15" s="83"/>
      <c r="D15" s="60">
        <f>'DEVICE RATINGS'!G20</f>
        <v>5.6000000000000001E-2</v>
      </c>
      <c r="E15" s="61">
        <f t="shared" si="0"/>
        <v>0</v>
      </c>
      <c r="F15" s="60">
        <f>'DEVICE RATINGS'!H20</f>
        <v>0.15</v>
      </c>
      <c r="G15" s="61">
        <f t="shared" si="1"/>
        <v>0</v>
      </c>
      <c r="H15" s="62">
        <f>'DEVICE RATINGS'!D20</f>
        <v>1</v>
      </c>
      <c r="I15" s="61">
        <f t="shared" si="2"/>
        <v>0</v>
      </c>
    </row>
    <row r="16" spans="1:11" ht="15" customHeight="1" thickBot="1" x14ac:dyDescent="0.3">
      <c r="A16" s="184"/>
      <c r="B16" s="59" t="s">
        <v>14</v>
      </c>
      <c r="C16" s="83"/>
      <c r="D16" s="60">
        <f>'DEVICE RATINGS'!G22</f>
        <v>5.6000000000000001E-2</v>
      </c>
      <c r="E16" s="61">
        <f t="shared" si="0"/>
        <v>0</v>
      </c>
      <c r="F16" s="60">
        <f>'DEVICE RATINGS'!I22</f>
        <v>2.5</v>
      </c>
      <c r="G16" s="61">
        <f t="shared" si="1"/>
        <v>0</v>
      </c>
      <c r="H16" s="62">
        <f>'DEVICE RATINGS'!E22</f>
        <v>6.5</v>
      </c>
      <c r="I16" s="61">
        <f t="shared" si="2"/>
        <v>0</v>
      </c>
    </row>
    <row r="17" spans="1:11" ht="15" customHeight="1" thickBot="1" x14ac:dyDescent="0.3">
      <c r="A17" s="184"/>
      <c r="B17" s="59" t="s">
        <v>15</v>
      </c>
      <c r="C17" s="83"/>
      <c r="D17" s="60">
        <f>'DEVICE RATINGS'!G22</f>
        <v>5.6000000000000001E-2</v>
      </c>
      <c r="E17" s="61">
        <f t="shared" si="0"/>
        <v>0</v>
      </c>
      <c r="F17" s="60">
        <f>'DEVICE RATINGS'!J22</f>
        <v>8</v>
      </c>
      <c r="G17" s="61">
        <f t="shared" si="1"/>
        <v>0</v>
      </c>
      <c r="H17" s="62">
        <f>'DEVICE RATINGS'!F22</f>
        <v>8</v>
      </c>
      <c r="I17" s="61">
        <f t="shared" si="2"/>
        <v>0</v>
      </c>
    </row>
    <row r="18" spans="1:11" ht="15" customHeight="1" thickBot="1" x14ac:dyDescent="0.3">
      <c r="A18" s="184"/>
      <c r="B18" s="59" t="s">
        <v>16</v>
      </c>
      <c r="C18" s="83"/>
      <c r="D18" s="60">
        <f>'DEVICE RATINGS'!G24</f>
        <v>5.6000000000000001E-2</v>
      </c>
      <c r="E18" s="61">
        <f t="shared" si="0"/>
        <v>0</v>
      </c>
      <c r="F18" s="60">
        <f>'DEVICE RATINGS'!H24</f>
        <v>2.6</v>
      </c>
      <c r="G18" s="61">
        <f t="shared" si="1"/>
        <v>0</v>
      </c>
      <c r="H18" s="62">
        <f>'DEVICE RATINGS'!D24</f>
        <v>8</v>
      </c>
      <c r="I18" s="61">
        <f t="shared" si="2"/>
        <v>0</v>
      </c>
    </row>
    <row r="19" spans="1:11" ht="15" customHeight="1" thickBot="1" x14ac:dyDescent="0.3">
      <c r="A19" s="184"/>
      <c r="B19" s="59" t="s">
        <v>17</v>
      </c>
      <c r="C19" s="83"/>
      <c r="D19" s="60">
        <f>'DEVICE RATINGS'!G24</f>
        <v>5.6000000000000001E-2</v>
      </c>
      <c r="E19" s="61">
        <f t="shared" si="0"/>
        <v>0</v>
      </c>
      <c r="F19" s="60">
        <f>'DEVICE RATINGS'!I24</f>
        <v>4.9000000000000004</v>
      </c>
      <c r="G19" s="61">
        <f t="shared" si="1"/>
        <v>0</v>
      </c>
      <c r="H19" s="62">
        <f>'DEVICE RATINGS'!E24</f>
        <v>8</v>
      </c>
      <c r="I19" s="61">
        <f t="shared" si="2"/>
        <v>0</v>
      </c>
    </row>
    <row r="20" spans="1:11" ht="15" customHeight="1" thickBot="1" x14ac:dyDescent="0.3">
      <c r="A20" s="184"/>
      <c r="B20" s="59" t="s">
        <v>18</v>
      </c>
      <c r="C20" s="83"/>
      <c r="D20" s="60">
        <f>'DEVICE RATINGS'!G24</f>
        <v>5.6000000000000001E-2</v>
      </c>
      <c r="E20" s="61">
        <f t="shared" si="0"/>
        <v>0</v>
      </c>
      <c r="F20" s="60">
        <f>'DEVICE RATINGS'!J24</f>
        <v>10.5</v>
      </c>
      <c r="G20" s="61">
        <f t="shared" si="1"/>
        <v>0</v>
      </c>
      <c r="H20" s="62">
        <f>'DEVICE RATINGS'!F24</f>
        <v>16</v>
      </c>
      <c r="I20" s="61">
        <f t="shared" si="2"/>
        <v>0</v>
      </c>
    </row>
    <row r="21" spans="1:11" ht="15" customHeight="1" thickBot="1" x14ac:dyDescent="0.3">
      <c r="A21" s="184"/>
      <c r="B21" s="59" t="s">
        <v>19</v>
      </c>
      <c r="C21" s="84"/>
      <c r="D21" s="60">
        <f>'DEVICE RATINGS'!G26</f>
        <v>0.114</v>
      </c>
      <c r="E21" s="61">
        <f t="shared" si="0"/>
        <v>0</v>
      </c>
      <c r="F21" s="60">
        <f>'DEVICE RATINGS'!H26</f>
        <v>1.5</v>
      </c>
      <c r="G21" s="61">
        <f t="shared" si="1"/>
        <v>0</v>
      </c>
      <c r="H21" s="62">
        <f>'DEVICE RATINGS'!D26</f>
        <v>1.5</v>
      </c>
      <c r="I21" s="61">
        <f t="shared" si="2"/>
        <v>0</v>
      </c>
    </row>
    <row r="22" spans="1:11" ht="15" customHeight="1" thickBot="1" x14ac:dyDescent="0.3">
      <c r="A22" s="184"/>
      <c r="B22" s="59" t="s">
        <v>20</v>
      </c>
      <c r="C22" s="84"/>
      <c r="D22" s="60">
        <f>'DEVICE RATINGS'!G28</f>
        <v>0.114</v>
      </c>
      <c r="E22" s="61">
        <f t="shared" si="0"/>
        <v>0</v>
      </c>
      <c r="F22" s="60">
        <f>'DEVICE RATINGS'!I28</f>
        <v>3.5</v>
      </c>
      <c r="G22" s="61">
        <f t="shared" si="1"/>
        <v>0</v>
      </c>
      <c r="H22" s="62">
        <f>'DEVICE RATINGS'!E28</f>
        <v>3.5</v>
      </c>
      <c r="I22" s="61">
        <f t="shared" si="2"/>
        <v>0</v>
      </c>
      <c r="K22" s="8"/>
    </row>
    <row r="23" spans="1:11" ht="15" customHeight="1" thickBot="1" x14ac:dyDescent="0.3">
      <c r="A23" s="184"/>
      <c r="B23" s="59" t="s">
        <v>21</v>
      </c>
      <c r="C23" s="84"/>
      <c r="D23" s="60">
        <f>'DEVICE RATINGS'!G28</f>
        <v>0.114</v>
      </c>
      <c r="E23" s="61">
        <f t="shared" si="0"/>
        <v>0</v>
      </c>
      <c r="F23" s="60">
        <f>'DEVICE RATINGS'!J28</f>
        <v>8.5</v>
      </c>
      <c r="G23" s="61">
        <f t="shared" si="1"/>
        <v>0</v>
      </c>
      <c r="H23" s="62">
        <f>'DEVICE RATINGS'!F28</f>
        <v>8</v>
      </c>
      <c r="I23" s="61">
        <f t="shared" si="2"/>
        <v>0</v>
      </c>
      <c r="K23" s="8"/>
    </row>
    <row r="24" spans="1:11" ht="15" customHeight="1" thickBot="1" x14ac:dyDescent="0.3">
      <c r="A24" s="184"/>
      <c r="B24" s="59" t="s">
        <v>22</v>
      </c>
      <c r="C24" s="84"/>
      <c r="D24" s="60">
        <f>'DEVICE RATINGS'!G30</f>
        <v>0</v>
      </c>
      <c r="E24" s="61">
        <f t="shared" si="0"/>
        <v>0</v>
      </c>
      <c r="F24" s="60">
        <f>'DEVICE RATINGS'!H30</f>
        <v>0</v>
      </c>
      <c r="G24" s="61">
        <f t="shared" si="1"/>
        <v>0</v>
      </c>
      <c r="H24" s="62">
        <f>'DEVICE RATINGS'!D30</f>
        <v>16</v>
      </c>
      <c r="I24" s="61">
        <f t="shared" si="2"/>
        <v>0</v>
      </c>
      <c r="K24" s="9"/>
    </row>
    <row r="25" spans="1:11" ht="15" customHeight="1" thickBot="1" x14ac:dyDescent="0.3">
      <c r="A25" s="184"/>
      <c r="B25" s="59" t="s">
        <v>23</v>
      </c>
      <c r="C25" s="84"/>
      <c r="D25" s="60">
        <f>'DEVICE RATINGS'!G32</f>
        <v>0.34499999999999997</v>
      </c>
      <c r="E25" s="61">
        <f t="shared" si="0"/>
        <v>0</v>
      </c>
      <c r="F25" s="60">
        <f>'DEVICE RATINGS'!H32</f>
        <v>2.16</v>
      </c>
      <c r="G25" s="61">
        <f t="shared" si="1"/>
        <v>0</v>
      </c>
      <c r="H25" s="62">
        <f>'DEVICE RATINGS'!D32</f>
        <v>16</v>
      </c>
      <c r="I25" s="61">
        <f t="shared" si="2"/>
        <v>0</v>
      </c>
      <c r="K25" s="8"/>
    </row>
    <row r="26" spans="1:11" ht="15" customHeight="1" thickBot="1" x14ac:dyDescent="0.3">
      <c r="A26" s="184"/>
      <c r="B26" s="59" t="s">
        <v>24</v>
      </c>
      <c r="C26" s="84"/>
      <c r="D26" s="60">
        <f>'DEVICE RATINGS'!G32</f>
        <v>0.34499999999999997</v>
      </c>
      <c r="E26" s="61">
        <f t="shared" si="0"/>
        <v>0</v>
      </c>
      <c r="F26" s="60">
        <f>'DEVICE RATINGS'!I32</f>
        <v>11.58</v>
      </c>
      <c r="G26" s="61">
        <f t="shared" si="1"/>
        <v>0</v>
      </c>
      <c r="H26" s="62">
        <f>'DEVICE RATINGS'!E32</f>
        <v>27</v>
      </c>
      <c r="I26" s="61">
        <f t="shared" si="2"/>
        <v>0</v>
      </c>
      <c r="K26" s="8"/>
    </row>
    <row r="27" spans="1:11" ht="15" customHeight="1" thickBot="1" x14ac:dyDescent="0.3">
      <c r="A27" s="184"/>
      <c r="B27" s="59" t="s">
        <v>25</v>
      </c>
      <c r="C27" s="84"/>
      <c r="D27" s="60">
        <f>'DEVICE RATINGS'!G32</f>
        <v>0.34499999999999997</v>
      </c>
      <c r="E27" s="61">
        <f t="shared" si="0"/>
        <v>0</v>
      </c>
      <c r="F27" s="60">
        <f>'DEVICE RATINGS'!J32</f>
        <v>12.858000000000001</v>
      </c>
      <c r="G27" s="61">
        <f t="shared" si="1"/>
        <v>0</v>
      </c>
      <c r="H27" s="62">
        <f>'DEVICE RATINGS'!F32</f>
        <v>29</v>
      </c>
      <c r="I27" s="61">
        <f t="shared" si="2"/>
        <v>0</v>
      </c>
      <c r="K27" s="8"/>
    </row>
    <row r="28" spans="1:11" ht="15" customHeight="1" thickBot="1" x14ac:dyDescent="0.3">
      <c r="A28" s="184"/>
      <c r="B28" s="59" t="s">
        <v>26</v>
      </c>
      <c r="C28" s="84"/>
      <c r="D28" s="60">
        <f>'DEVICE RATINGS'!G34</f>
        <v>0.223</v>
      </c>
      <c r="E28" s="61">
        <f t="shared" si="0"/>
        <v>0</v>
      </c>
      <c r="F28" s="60">
        <f>'DEVICE RATINGS'!H34</f>
        <v>6.81</v>
      </c>
      <c r="G28" s="61">
        <f t="shared" si="1"/>
        <v>0</v>
      </c>
      <c r="H28" s="62">
        <f>'DEVICE RATINGS'!D34</f>
        <v>16</v>
      </c>
      <c r="I28" s="61">
        <f t="shared" si="2"/>
        <v>0</v>
      </c>
      <c r="K28" s="2"/>
    </row>
    <row r="29" spans="1:11" ht="15" customHeight="1" thickBot="1" x14ac:dyDescent="0.3">
      <c r="A29" s="184"/>
      <c r="B29" s="59" t="s">
        <v>27</v>
      </c>
      <c r="C29" s="84"/>
      <c r="D29" s="60">
        <f>'DEVICE RATINGS'!G34</f>
        <v>0.223</v>
      </c>
      <c r="E29" s="61">
        <f t="shared" si="0"/>
        <v>0</v>
      </c>
      <c r="F29" s="60">
        <f>'DEVICE RATINGS'!I34</f>
        <v>15.794</v>
      </c>
      <c r="G29" s="61">
        <f t="shared" si="1"/>
        <v>0</v>
      </c>
      <c r="H29" s="62">
        <f>'DEVICE RATINGS'!E34</f>
        <v>18</v>
      </c>
      <c r="I29" s="61">
        <f t="shared" si="2"/>
        <v>0</v>
      </c>
      <c r="K29" s="2"/>
    </row>
    <row r="30" spans="1:11" ht="15" customHeight="1" thickBot="1" x14ac:dyDescent="0.3">
      <c r="A30" s="184"/>
      <c r="B30" s="59" t="s">
        <v>28</v>
      </c>
      <c r="C30" s="84"/>
      <c r="D30" s="60">
        <f>'DEVICE RATINGS'!G34</f>
        <v>0.223</v>
      </c>
      <c r="E30" s="61">
        <f t="shared" si="0"/>
        <v>0</v>
      </c>
      <c r="F30" s="60">
        <f>'DEVICE RATINGS'!J34</f>
        <v>24.027000000000001</v>
      </c>
      <c r="G30" s="61">
        <f t="shared" si="1"/>
        <v>0</v>
      </c>
      <c r="H30" s="62">
        <f>'DEVICE RATINGS'!F34</f>
        <v>33</v>
      </c>
      <c r="I30" s="61">
        <f t="shared" si="2"/>
        <v>0</v>
      </c>
    </row>
    <row r="31" spans="1:11" ht="15" customHeight="1" thickBot="1" x14ac:dyDescent="0.3">
      <c r="A31" s="184"/>
      <c r="B31" s="59" t="s">
        <v>29</v>
      </c>
      <c r="C31" s="84"/>
      <c r="D31" s="60">
        <f>'DEVICE RATINGS'!G35</f>
        <v>0.185</v>
      </c>
      <c r="E31" s="61">
        <f t="shared" si="0"/>
        <v>0</v>
      </c>
      <c r="F31" s="60">
        <f>'DEVICE RATINGS'!I35</f>
        <v>12.619</v>
      </c>
      <c r="G31" s="61">
        <f t="shared" si="1"/>
        <v>0</v>
      </c>
      <c r="H31" s="62">
        <f>'DEVICE RATINGS'!E35</f>
        <v>13</v>
      </c>
      <c r="I31" s="61">
        <f t="shared" si="2"/>
        <v>0</v>
      </c>
    </row>
    <row r="32" spans="1:11" ht="15" customHeight="1" thickBot="1" x14ac:dyDescent="0.3">
      <c r="A32" s="184"/>
      <c r="B32" s="59" t="s">
        <v>30</v>
      </c>
      <c r="C32" s="84"/>
      <c r="D32" s="60">
        <f>'DEVICE RATINGS'!G35</f>
        <v>0.185</v>
      </c>
      <c r="E32" s="61">
        <f t="shared" si="0"/>
        <v>0</v>
      </c>
      <c r="F32" s="60">
        <f>'DEVICE RATINGS'!J35</f>
        <v>14.5</v>
      </c>
      <c r="G32" s="61">
        <f t="shared" si="1"/>
        <v>0</v>
      </c>
      <c r="H32" s="62">
        <f>'DEVICE RATINGS'!F35</f>
        <v>14.5</v>
      </c>
      <c r="I32" s="61">
        <f t="shared" si="2"/>
        <v>0</v>
      </c>
    </row>
    <row r="33" spans="1:11" ht="15" customHeight="1" thickBot="1" x14ac:dyDescent="0.3">
      <c r="A33" s="184"/>
      <c r="B33" s="59" t="s">
        <v>31</v>
      </c>
      <c r="C33" s="84"/>
      <c r="D33" s="60">
        <f>'DEVICE RATINGS'!G36</f>
        <v>0.185</v>
      </c>
      <c r="E33" s="61">
        <f t="shared" si="0"/>
        <v>0</v>
      </c>
      <c r="F33" s="60">
        <f>'DEVICE RATINGS'!I36</f>
        <v>12.619</v>
      </c>
      <c r="G33" s="61">
        <f t="shared" si="1"/>
        <v>0</v>
      </c>
      <c r="H33" s="62">
        <f>'DEVICE RATINGS'!E36</f>
        <v>13</v>
      </c>
      <c r="I33" s="61">
        <f t="shared" si="2"/>
        <v>0</v>
      </c>
    </row>
    <row r="34" spans="1:11" ht="15" customHeight="1" thickBot="1" x14ac:dyDescent="0.3">
      <c r="A34" s="184"/>
      <c r="B34" s="59" t="s">
        <v>32</v>
      </c>
      <c r="C34" s="84"/>
      <c r="D34" s="60">
        <f>'DEVICE RATINGS'!G36</f>
        <v>0.185</v>
      </c>
      <c r="E34" s="61">
        <f t="shared" si="0"/>
        <v>0</v>
      </c>
      <c r="F34" s="60">
        <f>'DEVICE RATINGS'!J36</f>
        <v>14.5</v>
      </c>
      <c r="G34" s="61">
        <f t="shared" si="1"/>
        <v>0</v>
      </c>
      <c r="H34" s="62">
        <f>'DEVICE RATINGS'!F36</f>
        <v>14.5</v>
      </c>
      <c r="I34" s="61">
        <f t="shared" si="2"/>
        <v>0</v>
      </c>
    </row>
    <row r="35" spans="1:11" ht="15" customHeight="1" thickBot="1" x14ac:dyDescent="0.3">
      <c r="A35" s="184"/>
      <c r="B35" s="63" t="s">
        <v>33</v>
      </c>
      <c r="C35" s="84"/>
      <c r="D35" s="60">
        <f>'DEVICE RATINGS'!G37</f>
        <v>9.1999999999999998E-2</v>
      </c>
      <c r="E35" s="61">
        <f t="shared" si="0"/>
        <v>0</v>
      </c>
      <c r="F35" s="64">
        <f>'DEVICE RATINGS'!J37</f>
        <v>10.055999999999999</v>
      </c>
      <c r="G35" s="65">
        <f t="shared" si="1"/>
        <v>0</v>
      </c>
      <c r="H35" s="66">
        <f>'DEVICE RATINGS'!F37</f>
        <v>36</v>
      </c>
      <c r="I35" s="65">
        <f t="shared" si="2"/>
        <v>0</v>
      </c>
    </row>
    <row r="36" spans="1:11" ht="12.75" customHeight="1" x14ac:dyDescent="0.25">
      <c r="A36" s="184"/>
      <c r="B36" s="67" t="s">
        <v>34</v>
      </c>
      <c r="C36" s="173"/>
      <c r="D36" s="171">
        <f>'DEVICE RATINGS'!G39</f>
        <v>5.0919999999999996</v>
      </c>
      <c r="E36" s="169">
        <f t="shared" si="0"/>
        <v>0</v>
      </c>
      <c r="F36" s="171">
        <f>'DEVICE RATINGS'!H39</f>
        <v>34.130000000000003</v>
      </c>
      <c r="G36" s="169">
        <f t="shared" si="1"/>
        <v>0</v>
      </c>
      <c r="H36" s="172">
        <f>'DEVICE RATINGS'!D39</f>
        <v>34.5</v>
      </c>
      <c r="I36" s="169">
        <f t="shared" si="2"/>
        <v>0</v>
      </c>
    </row>
    <row r="37" spans="1:11" ht="12.75" customHeight="1" thickBot="1" x14ac:dyDescent="0.3">
      <c r="A37" s="184"/>
      <c r="B37" s="68" t="s">
        <v>35</v>
      </c>
      <c r="C37" s="174"/>
      <c r="D37" s="170"/>
      <c r="E37" s="170"/>
      <c r="F37" s="170"/>
      <c r="G37" s="170"/>
      <c r="H37" s="170"/>
      <c r="I37" s="170"/>
    </row>
    <row r="38" spans="1:11" ht="12.75" customHeight="1" x14ac:dyDescent="0.25">
      <c r="A38" s="184"/>
      <c r="B38" s="67" t="s">
        <v>34</v>
      </c>
      <c r="C38" s="173"/>
      <c r="D38" s="171">
        <f>'DEVICE RATINGS'!G40</f>
        <v>0.91400000000000003</v>
      </c>
      <c r="E38" s="169">
        <f>C38*D38</f>
        <v>0</v>
      </c>
      <c r="F38" s="171">
        <f>'DEVICE RATINGS'!H40</f>
        <v>2.4489999999999998</v>
      </c>
      <c r="G38" s="169">
        <f>C38*F38</f>
        <v>0</v>
      </c>
      <c r="H38" s="172">
        <f>'DEVICE RATINGS'!D40</f>
        <v>2.5</v>
      </c>
      <c r="I38" s="169">
        <f>C38*H38</f>
        <v>0</v>
      </c>
    </row>
    <row r="39" spans="1:11" ht="12.75" customHeight="1" thickBot="1" x14ac:dyDescent="0.3">
      <c r="A39" s="184"/>
      <c r="B39" s="69" t="s">
        <v>36</v>
      </c>
      <c r="C39" s="174"/>
      <c r="D39" s="170"/>
      <c r="E39" s="170"/>
      <c r="F39" s="170"/>
      <c r="G39" s="170"/>
      <c r="H39" s="170"/>
      <c r="I39" s="170"/>
    </row>
    <row r="40" spans="1:11" ht="15" customHeight="1" thickBot="1" x14ac:dyDescent="0.3">
      <c r="A40" s="184"/>
      <c r="B40" s="70" t="s">
        <v>37</v>
      </c>
      <c r="C40" s="85"/>
      <c r="D40" s="60">
        <f>'DEVICE RATINGS'!G41</f>
        <v>0.83399999999999996</v>
      </c>
      <c r="E40" s="61">
        <f t="shared" ref="E40:E48" si="3">C40*D40</f>
        <v>0</v>
      </c>
      <c r="F40" s="60">
        <f>'DEVICE RATINGS'!H41</f>
        <v>16</v>
      </c>
      <c r="G40" s="61">
        <f t="shared" ref="G40:G48" si="4">C40*F40</f>
        <v>0</v>
      </c>
      <c r="H40" s="62">
        <f>'DEVICE RATINGS'!D41</f>
        <v>16</v>
      </c>
      <c r="I40" s="61">
        <f t="shared" ref="I40:I47" si="5">C40*H40</f>
        <v>0</v>
      </c>
    </row>
    <row r="41" spans="1:11" ht="15" customHeight="1" thickBot="1" x14ac:dyDescent="0.3">
      <c r="A41" s="184"/>
      <c r="B41" s="70" t="s">
        <v>38</v>
      </c>
      <c r="C41" s="86"/>
      <c r="D41" s="60">
        <f>'DEVICE RATINGS'!G42</f>
        <v>0.83399999999999996</v>
      </c>
      <c r="E41" s="61">
        <f t="shared" si="3"/>
        <v>0</v>
      </c>
      <c r="F41" s="60">
        <f>'DEVICE RATINGS'!H42</f>
        <v>20</v>
      </c>
      <c r="G41" s="61">
        <f t="shared" si="4"/>
        <v>0</v>
      </c>
      <c r="H41" s="62">
        <f>'DEVICE RATINGS'!D42</f>
        <v>20</v>
      </c>
      <c r="I41" s="61">
        <f t="shared" si="5"/>
        <v>0</v>
      </c>
    </row>
    <row r="42" spans="1:11" ht="15" customHeight="1" thickBot="1" x14ac:dyDescent="0.3">
      <c r="A42" s="184"/>
      <c r="B42" s="70" t="s">
        <v>39</v>
      </c>
      <c r="C42" s="86"/>
      <c r="D42" s="60">
        <f>'DEVICE RATINGS'!G43</f>
        <v>0.20699999999999999</v>
      </c>
      <c r="E42" s="61">
        <f t="shared" si="3"/>
        <v>0</v>
      </c>
      <c r="F42" s="60">
        <f>'DEVICE RATINGS'!H43</f>
        <v>22.715</v>
      </c>
      <c r="G42" s="61">
        <f t="shared" si="4"/>
        <v>0</v>
      </c>
      <c r="H42" s="62">
        <f>'DEVICE RATINGS'!D43</f>
        <v>23</v>
      </c>
      <c r="I42" s="61">
        <f t="shared" si="5"/>
        <v>0</v>
      </c>
    </row>
    <row r="43" spans="1:11" ht="15" customHeight="1" thickBot="1" x14ac:dyDescent="0.3">
      <c r="A43" s="184"/>
      <c r="B43" s="70" t="s">
        <v>174</v>
      </c>
      <c r="C43" s="85"/>
      <c r="D43" s="60">
        <f xml:space="preserve"> 'DEVICE RATINGS'!G45</f>
        <v>0.14399999999999999</v>
      </c>
      <c r="E43" s="61">
        <f t="shared" si="3"/>
        <v>0</v>
      </c>
      <c r="F43" s="60">
        <f xml:space="preserve"> 'DEVICE RATINGS'!H45</f>
        <v>16</v>
      </c>
      <c r="G43" s="61">
        <f t="shared" si="4"/>
        <v>0</v>
      </c>
      <c r="H43" s="60">
        <f xml:space="preserve"> 'DEVICE RATINGS'!D45</f>
        <v>18</v>
      </c>
      <c r="I43" s="61">
        <f t="shared" si="5"/>
        <v>0</v>
      </c>
      <c r="K43" s="11"/>
    </row>
    <row r="44" spans="1:11" ht="15" customHeight="1" thickBot="1" x14ac:dyDescent="0.3">
      <c r="A44" s="184"/>
      <c r="B44" s="70" t="s">
        <v>172</v>
      </c>
      <c r="C44" s="85"/>
      <c r="D44" s="60">
        <f xml:space="preserve"> 'DEVICE RATINGS'!G45</f>
        <v>0.14399999999999999</v>
      </c>
      <c r="E44" s="61">
        <f t="shared" si="3"/>
        <v>0</v>
      </c>
      <c r="F44" s="60">
        <f xml:space="preserve"> 'DEVICE RATINGS'!I45</f>
        <v>18</v>
      </c>
      <c r="G44" s="61">
        <f t="shared" si="4"/>
        <v>0</v>
      </c>
      <c r="H44" s="60">
        <f xml:space="preserve"> 'DEVICE RATINGS'!E45</f>
        <v>20</v>
      </c>
      <c r="I44" s="61">
        <f t="shared" si="5"/>
        <v>0</v>
      </c>
      <c r="K44" s="11"/>
    </row>
    <row r="45" spans="1:11" ht="13.8" thickBot="1" x14ac:dyDescent="0.3">
      <c r="A45" s="184"/>
      <c r="B45" s="70" t="s">
        <v>173</v>
      </c>
      <c r="C45" s="85"/>
      <c r="D45" s="60">
        <f xml:space="preserve"> 'DEVICE RATINGS'!G45</f>
        <v>0.14399999999999999</v>
      </c>
      <c r="E45" s="61">
        <f t="shared" si="3"/>
        <v>0</v>
      </c>
      <c r="F45" s="60">
        <f xml:space="preserve"> 'DEVICE RATINGS'!J45</f>
        <v>26</v>
      </c>
      <c r="G45" s="61">
        <f t="shared" si="4"/>
        <v>0</v>
      </c>
      <c r="H45" s="60">
        <f xml:space="preserve"> 'DEVICE RATINGS'!F45</f>
        <v>28</v>
      </c>
      <c r="I45" s="61">
        <f t="shared" si="5"/>
        <v>0</v>
      </c>
    </row>
    <row r="46" spans="1:11" ht="12.75" customHeight="1" thickBot="1" x14ac:dyDescent="0.3">
      <c r="A46" s="184"/>
      <c r="B46" s="70" t="s">
        <v>170</v>
      </c>
      <c r="C46" s="85"/>
      <c r="D46" s="60">
        <f xml:space="preserve"> 'DEVICE RATINGS'!G46</f>
        <v>0.14399999999999999</v>
      </c>
      <c r="E46" s="61">
        <f t="shared" si="3"/>
        <v>0</v>
      </c>
      <c r="F46" s="60">
        <f xml:space="preserve"> 'DEVICE RATINGS'!I46</f>
        <v>3</v>
      </c>
      <c r="G46" s="61">
        <f t="shared" si="4"/>
        <v>0</v>
      </c>
      <c r="H46" s="60">
        <f xml:space="preserve"> 'DEVICE RATINGS'!E46</f>
        <v>3</v>
      </c>
      <c r="I46" s="61">
        <f t="shared" si="5"/>
        <v>0</v>
      </c>
    </row>
    <row r="47" spans="1:11" ht="12.75" customHeight="1" thickBot="1" x14ac:dyDescent="0.3">
      <c r="A47" s="185"/>
      <c r="B47" s="70" t="s">
        <v>171</v>
      </c>
      <c r="C47" s="85"/>
      <c r="D47" s="60">
        <f xml:space="preserve"> 'DEVICE RATINGS'!G46</f>
        <v>0.14399999999999999</v>
      </c>
      <c r="E47" s="61">
        <f t="shared" si="3"/>
        <v>0</v>
      </c>
      <c r="F47" s="60">
        <f xml:space="preserve"> 'DEVICE RATINGS'!J46</f>
        <v>11</v>
      </c>
      <c r="G47" s="61">
        <f t="shared" si="4"/>
        <v>0</v>
      </c>
      <c r="H47" s="60">
        <f xml:space="preserve"> 'DEVICE RATINGS'!F46</f>
        <v>11</v>
      </c>
      <c r="I47" s="61">
        <f t="shared" si="5"/>
        <v>0</v>
      </c>
    </row>
    <row r="48" spans="1:11" ht="13.5" customHeight="1" thickBot="1" x14ac:dyDescent="0.3">
      <c r="A48" s="2"/>
      <c r="B48" s="71" t="s">
        <v>40</v>
      </c>
      <c r="C48" s="87"/>
      <c r="D48" s="72">
        <f>'DEVICE RATINGS'!C51</f>
        <v>0.5</v>
      </c>
      <c r="E48" s="73">
        <f t="shared" si="3"/>
        <v>0</v>
      </c>
      <c r="F48" s="72">
        <f>'DEVICE RATINGS'!C51</f>
        <v>0.5</v>
      </c>
      <c r="G48" s="73">
        <f t="shared" si="4"/>
        <v>0</v>
      </c>
      <c r="H48" s="72"/>
      <c r="I48" s="72"/>
    </row>
    <row r="49" spans="1:9" ht="13.5" customHeight="1" thickBot="1" x14ac:dyDescent="0.3">
      <c r="A49" s="2"/>
      <c r="B49" s="90"/>
      <c r="C49" s="91"/>
      <c r="D49" s="72"/>
      <c r="E49" s="72"/>
      <c r="F49" s="72"/>
      <c r="G49" s="72"/>
      <c r="H49" s="72"/>
      <c r="I49" s="72"/>
    </row>
    <row r="50" spans="1:9" ht="24.75" customHeight="1" thickBot="1" x14ac:dyDescent="0.3">
      <c r="A50" s="2"/>
      <c r="B50" s="74" t="s">
        <v>41</v>
      </c>
      <c r="C50" s="65">
        <f>SUM(C15:C47)</f>
        <v>0</v>
      </c>
      <c r="D50" s="65" t="s">
        <v>42</v>
      </c>
      <c r="E50" s="65">
        <f>SUM(E13:E48)</f>
        <v>0</v>
      </c>
      <c r="F50" s="65" t="s">
        <v>43</v>
      </c>
      <c r="G50" s="65">
        <f>SUM(G13:G48)</f>
        <v>0</v>
      </c>
      <c r="H50" s="65" t="s">
        <v>44</v>
      </c>
      <c r="I50" s="65">
        <f>SUM(I13:I47)</f>
        <v>0</v>
      </c>
    </row>
    <row r="51" spans="1:9" ht="13.5" customHeight="1" x14ac:dyDescent="0.25">
      <c r="A51" s="2"/>
      <c r="B51" s="88"/>
      <c r="C51" s="88"/>
      <c r="D51" s="88"/>
      <c r="E51" s="88"/>
      <c r="F51" s="88"/>
      <c r="G51" s="88"/>
      <c r="H51" s="88"/>
      <c r="I51" s="88"/>
    </row>
    <row r="52" spans="1:9" ht="12.75" customHeight="1" x14ac:dyDescent="0.25">
      <c r="A52" s="2"/>
      <c r="B52" s="75" t="s">
        <v>45</v>
      </c>
      <c r="C52" s="76">
        <f>'DEVICE RATINGS'!C48</f>
        <v>160</v>
      </c>
      <c r="D52" s="88"/>
      <c r="E52" s="88"/>
      <c r="F52" s="88"/>
      <c r="G52" s="88"/>
      <c r="H52" s="79" t="s">
        <v>46</v>
      </c>
      <c r="I52" s="80">
        <f>'DEVICE RATINGS'!C48</f>
        <v>160</v>
      </c>
    </row>
    <row r="53" spans="1:9" ht="12.75" customHeight="1" x14ac:dyDescent="0.25">
      <c r="B53" s="77" t="s">
        <v>47</v>
      </c>
      <c r="C53" s="78">
        <f>'DEVICE RATINGS'!C49</f>
        <v>32</v>
      </c>
      <c r="D53" s="92"/>
      <c r="E53" s="92"/>
      <c r="F53" s="92"/>
      <c r="G53" s="92"/>
      <c r="H53" s="93"/>
      <c r="I53" s="93"/>
    </row>
    <row r="54" spans="1:9" ht="12.75" customHeight="1" x14ac:dyDescent="0.25">
      <c r="B54" s="77" t="s">
        <v>54</v>
      </c>
      <c r="C54" s="78">
        <f>'DEVICE RATINGS'!C50</f>
        <v>20</v>
      </c>
      <c r="D54" s="92"/>
      <c r="E54" s="92"/>
      <c r="F54" s="92"/>
      <c r="G54" s="92"/>
      <c r="H54" s="93"/>
      <c r="I54" s="93"/>
    </row>
    <row r="55" spans="1:9" ht="12.75" customHeight="1" x14ac:dyDescent="0.25">
      <c r="B55" s="94" t="s">
        <v>55</v>
      </c>
      <c r="C55" s="95">
        <f>'DEVICE RATINGS'!C51</f>
        <v>0.5</v>
      </c>
      <c r="D55" s="92"/>
      <c r="E55" s="92"/>
      <c r="F55" s="92"/>
      <c r="G55" s="92"/>
      <c r="H55" s="93"/>
      <c r="I55" s="93"/>
    </row>
    <row r="56" spans="1:9" ht="12.75" customHeight="1" x14ac:dyDescent="0.25">
      <c r="B56" s="2"/>
      <c r="C56" s="2"/>
      <c r="D56" s="2"/>
      <c r="E56" s="2"/>
      <c r="F56" s="2"/>
      <c r="G56" s="2"/>
      <c r="H56" s="2"/>
      <c r="I56" s="2"/>
    </row>
    <row r="57" spans="1:9" ht="12.75" customHeight="1" x14ac:dyDescent="0.25">
      <c r="B57" s="81" t="str">
        <f>'DEVICE RATINGS'!A53</f>
        <v>26-1116 Issue 12</v>
      </c>
      <c r="C57" s="46" t="str">
        <f>IF(C50&gt;C53,"ERROR: There are too many devices on this zone."," ")</f>
        <v xml:space="preserve"> </v>
      </c>
      <c r="D57" s="44"/>
      <c r="E57" s="44"/>
      <c r="F57" s="44"/>
      <c r="G57" s="44"/>
      <c r="H57" s="44"/>
      <c r="I57" s="2"/>
    </row>
    <row r="58" spans="1:9" ht="12.75" customHeight="1" x14ac:dyDescent="0.25">
      <c r="B58" s="81" t="s">
        <v>59</v>
      </c>
      <c r="C58" s="46" t="str">
        <f>IF(I50&gt;I52,"ERROR: This zone is over the maximum permissible loading units."," ")</f>
        <v xml:space="preserve"> </v>
      </c>
      <c r="D58" s="44"/>
      <c r="E58" s="44"/>
      <c r="F58" s="44"/>
      <c r="G58" s="44"/>
      <c r="H58" s="44"/>
      <c r="I58" s="17"/>
    </row>
    <row r="59" spans="1:9" ht="12.75" customHeight="1" x14ac:dyDescent="0.25">
      <c r="B59" s="82" t="str">
        <f>'DEVICE RATINGS'!A55</f>
        <v>Sheet updated 03/04/2025</v>
      </c>
      <c r="C59" s="46" t="str">
        <f>IF(OR(C36&gt;0,C38&gt;0),"ERROR: The Twinflex Output Module is not compatible with this panel."," ")</f>
        <v xml:space="preserve"> </v>
      </c>
      <c r="D59" s="44"/>
      <c r="E59" s="44"/>
      <c r="F59" s="44"/>
      <c r="G59" s="44"/>
      <c r="H59" s="44"/>
      <c r="I59" s="2"/>
    </row>
    <row r="60" spans="1:9" ht="12.75" customHeight="1" x14ac:dyDescent="0.25"/>
    <row r="61" spans="1:9" ht="12.75" customHeight="1" x14ac:dyDescent="0.25"/>
    <row r="62" spans="1:9" ht="12.75" customHeight="1" x14ac:dyDescent="0.25"/>
    <row r="63" spans="1:9" ht="12.75" customHeight="1" x14ac:dyDescent="0.25"/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heetProtection sheet="1" objects="1" scenarios="1"/>
  <mergeCells count="22">
    <mergeCell ref="A13:A47"/>
    <mergeCell ref="I38:I39"/>
    <mergeCell ref="D11:E11"/>
    <mergeCell ref="F11:G11"/>
    <mergeCell ref="H11:I11"/>
    <mergeCell ref="G38:G39"/>
    <mergeCell ref="H38:H39"/>
    <mergeCell ref="C36:C37"/>
    <mergeCell ref="C38:C39"/>
    <mergeCell ref="D38:D39"/>
    <mergeCell ref="E38:E39"/>
    <mergeCell ref="F38:F39"/>
    <mergeCell ref="D36:D37"/>
    <mergeCell ref="B4:H4"/>
    <mergeCell ref="C6:I7"/>
    <mergeCell ref="E36:E37"/>
    <mergeCell ref="F36:F37"/>
    <mergeCell ref="G36:G37"/>
    <mergeCell ref="H36:H37"/>
    <mergeCell ref="I36:I37"/>
    <mergeCell ref="C8:I8"/>
    <mergeCell ref="C9:I9"/>
  </mergeCells>
  <conditionalFormatting sqref="C36:C37">
    <cfRule type="cellIs" dxfId="33" priority="8" stopIfTrue="1" operator="greaterThan">
      <formula>0</formula>
    </cfRule>
  </conditionalFormatting>
  <conditionalFormatting sqref="C38:C39">
    <cfRule type="cellIs" dxfId="32" priority="7" stopIfTrue="1" operator="greaterThan">
      <formula>0</formula>
    </cfRule>
  </conditionalFormatting>
  <conditionalFormatting sqref="I50">
    <cfRule type="cellIs" dxfId="29" priority="3" stopIfTrue="1" operator="lessThanOrEqual">
      <formula>$I$52</formula>
    </cfRule>
  </conditionalFormatting>
  <conditionalFormatting sqref="I50">
    <cfRule type="cellIs" dxfId="28" priority="4" stopIfTrue="1" operator="greaterThan">
      <formula>$I$52</formula>
    </cfRule>
  </conditionalFormatting>
  <conditionalFormatting sqref="C50">
    <cfRule type="cellIs" dxfId="1" priority="1" stopIfTrue="1" operator="lessThanOrEqual">
      <formula>$C$53</formula>
    </cfRule>
    <cfRule type="cellIs" dxfId="0" priority="2" stopIfTrue="1" operator="greaterThan">
      <formula>$C$53</formula>
    </cfRule>
  </conditionalFormatting>
  <dataValidations count="1">
    <dataValidation type="decimal" operator="lessThanOrEqual" allowBlank="1" showInputMessage="1" showErrorMessage="1" prompt="Only One EOL Device Allowed." sqref="C48">
      <formula1>1</formula1>
    </dataValidation>
  </dataValidations>
  <pageMargins left="0.75" right="0.75" top="1" bottom="1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>
      <selection activeCell="N15" sqref="N15"/>
    </sheetView>
  </sheetViews>
  <sheetFormatPr defaultColWidth="12.6640625" defaultRowHeight="15" customHeight="1" x14ac:dyDescent="0.25"/>
  <cols>
    <col min="1" max="1" width="8.88671875" customWidth="1"/>
    <col min="2" max="2" width="52.109375" customWidth="1"/>
    <col min="3" max="3" width="6.88671875" customWidth="1"/>
    <col min="4" max="8" width="12" customWidth="1"/>
    <col min="9" max="13" width="8.6640625" customWidth="1"/>
    <col min="14" max="14" width="28.6640625" customWidth="1"/>
    <col min="15" max="26" width="8.6640625" customWidth="1"/>
  </cols>
  <sheetData>
    <row r="1" spans="1:12" ht="18" customHeight="1" x14ac:dyDescent="0.25">
      <c r="C1" s="44"/>
      <c r="D1" s="44"/>
      <c r="E1" s="44"/>
      <c r="F1" s="44"/>
      <c r="G1" s="44"/>
      <c r="H1" s="44"/>
      <c r="I1" s="44"/>
      <c r="J1" s="44"/>
    </row>
    <row r="2" spans="1:12" ht="18" customHeight="1" x14ac:dyDescent="0.25">
      <c r="C2" s="44"/>
      <c r="D2" s="44"/>
      <c r="E2" s="44"/>
      <c r="F2" s="44"/>
      <c r="G2" s="44"/>
      <c r="H2" s="44"/>
      <c r="I2" s="44"/>
      <c r="J2" s="44"/>
      <c r="L2" s="1"/>
    </row>
    <row r="3" spans="1:12" ht="18" customHeight="1" x14ac:dyDescent="0.25">
      <c r="C3" s="44"/>
      <c r="D3" s="44"/>
      <c r="E3" s="44"/>
      <c r="F3" s="44"/>
      <c r="G3" s="44"/>
      <c r="H3" s="44"/>
      <c r="I3" s="44"/>
      <c r="J3" s="44"/>
    </row>
    <row r="4" spans="1:12" ht="17.399999999999999" x14ac:dyDescent="0.3">
      <c r="A4" s="2"/>
      <c r="B4" s="167"/>
      <c r="C4" s="168"/>
      <c r="D4" s="168"/>
      <c r="E4" s="168"/>
      <c r="F4" s="168"/>
      <c r="G4" s="168"/>
      <c r="H4" s="168"/>
      <c r="I4" s="168"/>
      <c r="J4" s="20"/>
    </row>
    <row r="5" spans="1:12" ht="15.6" customHeight="1" x14ac:dyDescent="0.3">
      <c r="A5" s="2"/>
      <c r="B5" s="18"/>
      <c r="C5" s="18"/>
      <c r="D5" s="2"/>
      <c r="E5" s="2"/>
      <c r="F5" s="2"/>
      <c r="G5" s="2"/>
      <c r="H5" s="2"/>
      <c r="I5" s="2"/>
      <c r="J5" s="2"/>
    </row>
    <row r="6" spans="1:12" ht="12.75" customHeight="1" x14ac:dyDescent="0.25">
      <c r="A6" s="2"/>
      <c r="B6" s="187" t="s">
        <v>185</v>
      </c>
      <c r="C6" s="188"/>
      <c r="D6" s="414" t="s">
        <v>207</v>
      </c>
      <c r="E6" s="415"/>
      <c r="F6" s="415"/>
      <c r="G6" s="415"/>
      <c r="H6" s="415"/>
      <c r="I6" s="415"/>
      <c r="J6" s="416"/>
    </row>
    <row r="7" spans="1:12" ht="12.75" customHeight="1" x14ac:dyDescent="0.25">
      <c r="A7" s="2"/>
      <c r="B7" s="187" t="s">
        <v>185</v>
      </c>
      <c r="C7" s="188"/>
      <c r="D7" s="417" t="s">
        <v>61</v>
      </c>
      <c r="E7" s="418"/>
      <c r="F7" s="418"/>
      <c r="G7" s="418"/>
      <c r="H7" s="418"/>
      <c r="I7" s="418"/>
      <c r="J7" s="419"/>
    </row>
    <row r="8" spans="1:12" ht="12.75" customHeight="1" x14ac:dyDescent="0.25">
      <c r="A8" s="2"/>
      <c r="B8" s="187" t="s">
        <v>185</v>
      </c>
      <c r="C8" s="188"/>
      <c r="D8" s="237"/>
      <c r="E8" s="238"/>
      <c r="F8" s="238"/>
      <c r="G8" s="238"/>
      <c r="H8" s="238"/>
      <c r="I8" s="238"/>
      <c r="J8" s="420"/>
    </row>
    <row r="9" spans="1:12" ht="12.75" customHeight="1" x14ac:dyDescent="0.25">
      <c r="A9" s="2"/>
      <c r="B9" s="189" t="s">
        <v>185</v>
      </c>
      <c r="C9" s="190"/>
      <c r="D9" s="417" t="s">
        <v>62</v>
      </c>
      <c r="E9" s="418"/>
      <c r="F9" s="418"/>
      <c r="G9" s="418"/>
      <c r="H9" s="418"/>
      <c r="I9" s="418"/>
      <c r="J9" s="419"/>
    </row>
    <row r="10" spans="1:12" ht="12.75" customHeight="1" x14ac:dyDescent="0.25">
      <c r="A10" s="2"/>
      <c r="B10" s="21"/>
      <c r="C10" s="103"/>
      <c r="D10" s="421" t="s">
        <v>63</v>
      </c>
      <c r="E10" s="422"/>
      <c r="F10" s="422"/>
      <c r="G10" s="422"/>
      <c r="H10" s="422"/>
      <c r="I10" s="422"/>
      <c r="J10" s="423"/>
    </row>
    <row r="11" spans="1:12" ht="12.75" customHeight="1" x14ac:dyDescent="0.25">
      <c r="A11" s="2"/>
      <c r="B11" s="21"/>
      <c r="C11" s="103"/>
      <c r="D11" s="421" t="s">
        <v>208</v>
      </c>
      <c r="E11" s="422"/>
      <c r="F11" s="422"/>
      <c r="G11" s="422"/>
      <c r="H11" s="422"/>
      <c r="I11" s="422"/>
      <c r="J11" s="423"/>
    </row>
    <row r="12" spans="1:12" ht="12.75" customHeight="1" x14ac:dyDescent="0.25">
      <c r="A12" s="2"/>
      <c r="B12" s="21"/>
      <c r="C12" s="103"/>
      <c r="D12" s="421" t="s">
        <v>64</v>
      </c>
      <c r="E12" s="422"/>
      <c r="F12" s="422"/>
      <c r="G12" s="422"/>
      <c r="H12" s="422"/>
      <c r="I12" s="422"/>
      <c r="J12" s="423"/>
    </row>
    <row r="13" spans="1:12" ht="31.5" customHeight="1" x14ac:dyDescent="0.25">
      <c r="A13" s="2"/>
      <c r="B13" s="104" t="s">
        <v>60</v>
      </c>
      <c r="C13" s="103"/>
      <c r="D13" s="424" t="s">
        <v>65</v>
      </c>
      <c r="E13" s="425"/>
      <c r="F13" s="425"/>
      <c r="G13" s="425"/>
      <c r="H13" s="425"/>
      <c r="I13" s="425"/>
      <c r="J13" s="426"/>
    </row>
    <row r="14" spans="1:12" ht="23.25" customHeight="1" x14ac:dyDescent="0.25">
      <c r="A14" s="2"/>
      <c r="B14" s="105"/>
      <c r="C14" s="103"/>
      <c r="D14" s="421" t="s">
        <v>209</v>
      </c>
      <c r="E14" s="422"/>
      <c r="F14" s="422"/>
      <c r="G14" s="422"/>
      <c r="H14" s="422"/>
      <c r="I14" s="422"/>
      <c r="J14" s="423"/>
    </row>
    <row r="15" spans="1:12" ht="12.75" customHeight="1" x14ac:dyDescent="0.25">
      <c r="A15" s="2"/>
      <c r="B15" s="105" t="s">
        <v>0</v>
      </c>
      <c r="C15" s="103"/>
      <c r="D15" s="427" t="s">
        <v>1</v>
      </c>
      <c r="E15" s="428"/>
      <c r="F15" s="428"/>
      <c r="G15" s="428"/>
      <c r="H15" s="428"/>
      <c r="I15" s="428"/>
      <c r="J15" s="429"/>
    </row>
    <row r="16" spans="1:12" ht="12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4" ht="12.75" customHeight="1" x14ac:dyDescent="0.25">
      <c r="A17" s="106"/>
      <c r="B17" s="105"/>
      <c r="C17" s="105"/>
      <c r="D17" s="106"/>
      <c r="E17" s="203" t="s">
        <v>2</v>
      </c>
      <c r="F17" s="204"/>
      <c r="G17" s="203" t="s">
        <v>3</v>
      </c>
      <c r="H17" s="205"/>
      <c r="I17" s="206" t="s">
        <v>66</v>
      </c>
      <c r="J17" s="206" t="s">
        <v>67</v>
      </c>
    </row>
    <row r="18" spans="1:14" ht="12.75" customHeight="1" x14ac:dyDescent="0.25">
      <c r="A18" s="106"/>
      <c r="B18" s="208" t="s">
        <v>5</v>
      </c>
      <c r="C18" s="205"/>
      <c r="D18" s="53" t="s">
        <v>6</v>
      </c>
      <c r="E18" s="53" t="s">
        <v>7</v>
      </c>
      <c r="F18" s="53" t="s">
        <v>8</v>
      </c>
      <c r="G18" s="53" t="s">
        <v>9</v>
      </c>
      <c r="H18" s="53" t="s">
        <v>10</v>
      </c>
      <c r="I18" s="207"/>
      <c r="J18" s="207"/>
    </row>
    <row r="19" spans="1:14" ht="12.75" customHeight="1" x14ac:dyDescent="0.25">
      <c r="A19" s="213" t="s">
        <v>68</v>
      </c>
      <c r="B19" s="214" t="s">
        <v>69</v>
      </c>
      <c r="C19" s="215"/>
      <c r="D19" s="107"/>
      <c r="E19" s="108">
        <v>27.5</v>
      </c>
      <c r="F19" s="108">
        <f t="shared" ref="F19:F20" si="0">D19*E19</f>
        <v>0</v>
      </c>
      <c r="G19" s="108">
        <v>27.5</v>
      </c>
      <c r="H19" s="108">
        <f t="shared" ref="H19:H20" si="1">D19*G19</f>
        <v>0</v>
      </c>
      <c r="I19" s="211"/>
      <c r="J19" s="211"/>
      <c r="L19" s="11"/>
    </row>
    <row r="20" spans="1:14" ht="12.75" customHeight="1" x14ac:dyDescent="0.25">
      <c r="A20" s="192"/>
      <c r="B20" s="197" t="s">
        <v>70</v>
      </c>
      <c r="C20" s="198"/>
      <c r="D20" s="199"/>
      <c r="E20" s="194">
        <v>250</v>
      </c>
      <c r="F20" s="191">
        <f t="shared" si="0"/>
        <v>0</v>
      </c>
      <c r="G20" s="194">
        <v>250</v>
      </c>
      <c r="H20" s="191">
        <f t="shared" si="1"/>
        <v>0</v>
      </c>
      <c r="I20" s="192"/>
      <c r="J20" s="192"/>
    </row>
    <row r="21" spans="1:14" ht="12.75" customHeight="1" x14ac:dyDescent="0.25">
      <c r="A21" s="192"/>
      <c r="B21" s="201" t="s">
        <v>71</v>
      </c>
      <c r="C21" s="202"/>
      <c r="D21" s="200"/>
      <c r="E21" s="193"/>
      <c r="F21" s="193"/>
      <c r="G21" s="193"/>
      <c r="H21" s="193"/>
      <c r="I21" s="192"/>
      <c r="J21" s="192"/>
    </row>
    <row r="22" spans="1:14" ht="12.75" customHeight="1" x14ac:dyDescent="0.25">
      <c r="A22" s="192"/>
      <c r="B22" s="197" t="s">
        <v>72</v>
      </c>
      <c r="C22" s="198"/>
      <c r="D22" s="199"/>
      <c r="E22" s="191">
        <v>0</v>
      </c>
      <c r="F22" s="191">
        <f>D22*E22</f>
        <v>0</v>
      </c>
      <c r="G22" s="194">
        <v>250</v>
      </c>
      <c r="H22" s="191">
        <f>D22*G22</f>
        <v>0</v>
      </c>
      <c r="I22" s="192"/>
      <c r="J22" s="192"/>
    </row>
    <row r="23" spans="1:14" ht="12.75" customHeight="1" x14ac:dyDescent="0.25">
      <c r="A23" s="192"/>
      <c r="B23" s="201" t="s">
        <v>71</v>
      </c>
      <c r="C23" s="202"/>
      <c r="D23" s="200"/>
      <c r="E23" s="193"/>
      <c r="F23" s="193"/>
      <c r="G23" s="193"/>
      <c r="H23" s="193"/>
      <c r="I23" s="192"/>
      <c r="J23" s="192"/>
    </row>
    <row r="24" spans="1:14" ht="12.75" customHeight="1" x14ac:dyDescent="0.25">
      <c r="A24" s="192"/>
      <c r="B24" s="197" t="s">
        <v>73</v>
      </c>
      <c r="C24" s="198"/>
      <c r="D24" s="219"/>
      <c r="E24" s="209">
        <v>0</v>
      </c>
      <c r="F24" s="209">
        <f>D24*E24</f>
        <v>0</v>
      </c>
      <c r="G24" s="210">
        <v>250</v>
      </c>
      <c r="H24" s="209">
        <f>D24*G24</f>
        <v>0</v>
      </c>
      <c r="I24" s="192"/>
      <c r="J24" s="192"/>
    </row>
    <row r="25" spans="1:14" ht="12.75" customHeight="1" x14ac:dyDescent="0.25">
      <c r="A25" s="207"/>
      <c r="B25" s="195" t="s">
        <v>71</v>
      </c>
      <c r="C25" s="196"/>
      <c r="D25" s="220"/>
      <c r="E25" s="207"/>
      <c r="F25" s="207"/>
      <c r="G25" s="207"/>
      <c r="H25" s="207"/>
      <c r="I25" s="212"/>
      <c r="J25" s="207"/>
    </row>
    <row r="26" spans="1:14" ht="12.75" customHeight="1" x14ac:dyDescent="0.25">
      <c r="A26" s="213" t="s">
        <v>74</v>
      </c>
      <c r="B26" s="214" t="s">
        <v>75</v>
      </c>
      <c r="C26" s="215"/>
      <c r="D26" s="107"/>
      <c r="E26" s="108">
        <v>41</v>
      </c>
      <c r="F26" s="108">
        <f>D26*E26</f>
        <v>0</v>
      </c>
      <c r="G26" s="108">
        <v>41</v>
      </c>
      <c r="H26" s="108">
        <f>D26*G26</f>
        <v>0</v>
      </c>
      <c r="I26" s="211"/>
      <c r="J26" s="211"/>
      <c r="L26" s="11"/>
    </row>
    <row r="27" spans="1:14" ht="12.75" customHeight="1" x14ac:dyDescent="0.25">
      <c r="A27" s="192"/>
      <c r="B27" s="197" t="s">
        <v>76</v>
      </c>
      <c r="C27" s="198"/>
      <c r="D27" s="199"/>
      <c r="E27" s="191">
        <v>16</v>
      </c>
      <c r="F27" s="191">
        <f>D29*E29+D27*E27</f>
        <v>0</v>
      </c>
      <c r="G27" s="191">
        <v>50</v>
      </c>
      <c r="H27" s="191">
        <f>D29*G29+D27*G27</f>
        <v>0</v>
      </c>
      <c r="I27" s="192"/>
      <c r="J27" s="192"/>
    </row>
    <row r="28" spans="1:14" ht="12.75" customHeight="1" x14ac:dyDescent="0.25">
      <c r="A28" s="192"/>
      <c r="B28" s="216" t="s">
        <v>77</v>
      </c>
      <c r="C28" s="202"/>
      <c r="D28" s="200"/>
      <c r="E28" s="193"/>
      <c r="F28" s="192"/>
      <c r="G28" s="193"/>
      <c r="H28" s="192"/>
      <c r="I28" s="192"/>
      <c r="J28" s="192"/>
    </row>
    <row r="29" spans="1:14" ht="12.75" customHeight="1" x14ac:dyDescent="0.25">
      <c r="A29" s="192"/>
      <c r="B29" s="197" t="s">
        <v>78</v>
      </c>
      <c r="C29" s="198"/>
      <c r="D29" s="199"/>
      <c r="E29" s="194">
        <v>250</v>
      </c>
      <c r="F29" s="192"/>
      <c r="G29" s="194">
        <v>250</v>
      </c>
      <c r="H29" s="192"/>
      <c r="I29" s="192"/>
      <c r="J29" s="192"/>
    </row>
    <row r="30" spans="1:14" ht="12.75" customHeight="1" x14ac:dyDescent="0.25">
      <c r="A30" s="192"/>
      <c r="B30" s="201" t="s">
        <v>71</v>
      </c>
      <c r="C30" s="202"/>
      <c r="D30" s="200"/>
      <c r="E30" s="193"/>
      <c r="F30" s="193"/>
      <c r="G30" s="193"/>
      <c r="H30" s="193"/>
      <c r="I30" s="192"/>
      <c r="J30" s="192"/>
    </row>
    <row r="31" spans="1:14" ht="12.75" customHeight="1" x14ac:dyDescent="0.25">
      <c r="A31" s="192"/>
      <c r="B31" s="197" t="s">
        <v>79</v>
      </c>
      <c r="C31" s="198"/>
      <c r="D31" s="199"/>
      <c r="E31" s="191">
        <v>0</v>
      </c>
      <c r="F31" s="191">
        <f>D31*E31</f>
        <v>0</v>
      </c>
      <c r="G31" s="194">
        <v>250</v>
      </c>
      <c r="H31" s="191">
        <f>D31*G31</f>
        <v>0</v>
      </c>
      <c r="I31" s="192"/>
      <c r="J31" s="192"/>
      <c r="N31" s="2"/>
    </row>
    <row r="32" spans="1:14" ht="12.75" customHeight="1" x14ac:dyDescent="0.25">
      <c r="A32" s="192"/>
      <c r="B32" s="201" t="s">
        <v>71</v>
      </c>
      <c r="C32" s="202"/>
      <c r="D32" s="200"/>
      <c r="E32" s="193"/>
      <c r="F32" s="193"/>
      <c r="G32" s="193"/>
      <c r="H32" s="193"/>
      <c r="I32" s="192"/>
      <c r="J32" s="192"/>
    </row>
    <row r="33" spans="1:26" ht="12.75" customHeight="1" x14ac:dyDescent="0.25">
      <c r="A33" s="192"/>
      <c r="B33" s="197" t="s">
        <v>80</v>
      </c>
      <c r="C33" s="198"/>
      <c r="D33" s="219"/>
      <c r="E33" s="209">
        <v>0</v>
      </c>
      <c r="F33" s="209">
        <f>D33*E33</f>
        <v>0</v>
      </c>
      <c r="G33" s="210">
        <v>250</v>
      </c>
      <c r="H33" s="209">
        <f>D33*G33</f>
        <v>0</v>
      </c>
      <c r="I33" s="192"/>
      <c r="J33" s="192"/>
      <c r="R33" s="11"/>
      <c r="V33" s="11"/>
    </row>
    <row r="34" spans="1:26" ht="12.75" customHeight="1" x14ac:dyDescent="0.25">
      <c r="A34" s="207"/>
      <c r="B34" s="195" t="s">
        <v>71</v>
      </c>
      <c r="C34" s="196"/>
      <c r="D34" s="220"/>
      <c r="E34" s="207"/>
      <c r="F34" s="207"/>
      <c r="G34" s="207"/>
      <c r="H34" s="207"/>
      <c r="I34" s="207"/>
      <c r="J34" s="207"/>
      <c r="R34" s="11"/>
      <c r="S34" s="11"/>
      <c r="T34" s="11"/>
      <c r="U34" s="11"/>
      <c r="V34" s="11"/>
      <c r="W34" s="11"/>
      <c r="Y34" s="11"/>
      <c r="Z34" s="11"/>
    </row>
    <row r="35" spans="1:26" ht="12.75" customHeight="1" x14ac:dyDescent="0.25">
      <c r="A35" s="213" t="s">
        <v>81</v>
      </c>
      <c r="B35" s="214" t="s">
        <v>82</v>
      </c>
      <c r="C35" s="215"/>
      <c r="D35" s="107"/>
      <c r="E35" s="108">
        <v>56</v>
      </c>
      <c r="F35" s="108">
        <f>D35*E35</f>
        <v>0</v>
      </c>
      <c r="G35" s="108">
        <v>56</v>
      </c>
      <c r="H35" s="108">
        <f>D35*G35</f>
        <v>0</v>
      </c>
      <c r="I35" s="211"/>
      <c r="J35" s="211"/>
      <c r="L35" s="11"/>
      <c r="R35" s="22"/>
      <c r="S35" s="11"/>
      <c r="V35" s="23"/>
      <c r="Y35" s="23"/>
    </row>
    <row r="36" spans="1:26" ht="12.75" customHeight="1" x14ac:dyDescent="0.25">
      <c r="A36" s="192"/>
      <c r="B36" s="197" t="s">
        <v>76</v>
      </c>
      <c r="C36" s="198"/>
      <c r="D36" s="199"/>
      <c r="E36" s="191">
        <v>16</v>
      </c>
      <c r="F36" s="191">
        <f>D38*E38+D36*E36</f>
        <v>0</v>
      </c>
      <c r="G36" s="191">
        <v>50</v>
      </c>
      <c r="H36" s="191">
        <f>D38*G38+D36*G36</f>
        <v>0</v>
      </c>
      <c r="I36" s="192"/>
      <c r="J36" s="192"/>
      <c r="L36" s="11"/>
      <c r="R36" s="22"/>
      <c r="S36" s="11"/>
      <c r="V36" s="23"/>
      <c r="Y36" s="23"/>
    </row>
    <row r="37" spans="1:26" ht="12.75" customHeight="1" x14ac:dyDescent="0.25">
      <c r="A37" s="192"/>
      <c r="B37" s="216" t="s">
        <v>77</v>
      </c>
      <c r="C37" s="202"/>
      <c r="D37" s="200"/>
      <c r="E37" s="193"/>
      <c r="F37" s="192"/>
      <c r="G37" s="193"/>
      <c r="H37" s="192"/>
      <c r="I37" s="192"/>
      <c r="J37" s="192"/>
      <c r="L37" s="11"/>
      <c r="R37" s="22"/>
      <c r="S37" s="11"/>
      <c r="V37" s="23"/>
      <c r="Y37" s="23"/>
    </row>
    <row r="38" spans="1:26" ht="12.75" customHeight="1" x14ac:dyDescent="0.25">
      <c r="A38" s="192"/>
      <c r="B38" s="197" t="s">
        <v>83</v>
      </c>
      <c r="C38" s="198"/>
      <c r="D38" s="199"/>
      <c r="E38" s="194">
        <v>250</v>
      </c>
      <c r="F38" s="192"/>
      <c r="G38" s="194">
        <v>250</v>
      </c>
      <c r="H38" s="192"/>
      <c r="I38" s="192"/>
      <c r="J38" s="192"/>
      <c r="R38" s="22"/>
      <c r="S38" s="11"/>
      <c r="V38" s="23"/>
      <c r="Y38" s="23"/>
    </row>
    <row r="39" spans="1:26" ht="12.75" customHeight="1" x14ac:dyDescent="0.25">
      <c r="A39" s="192"/>
      <c r="B39" s="201" t="s">
        <v>71</v>
      </c>
      <c r="C39" s="202"/>
      <c r="D39" s="200"/>
      <c r="E39" s="193"/>
      <c r="F39" s="193"/>
      <c r="G39" s="193"/>
      <c r="H39" s="193"/>
      <c r="I39" s="192"/>
      <c r="J39" s="192"/>
      <c r="M39" s="2"/>
      <c r="R39" s="22"/>
      <c r="S39" s="11"/>
      <c r="V39" s="23"/>
      <c r="Y39" s="23"/>
    </row>
    <row r="40" spans="1:26" ht="12.75" customHeight="1" x14ac:dyDescent="0.25">
      <c r="A40" s="192"/>
      <c r="B40" s="197" t="s">
        <v>84</v>
      </c>
      <c r="C40" s="198"/>
      <c r="D40" s="199"/>
      <c r="E40" s="191">
        <v>0</v>
      </c>
      <c r="F40" s="191">
        <f>D40*E40</f>
        <v>0</v>
      </c>
      <c r="G40" s="194">
        <v>200</v>
      </c>
      <c r="H40" s="191">
        <f>D40*G40</f>
        <v>0</v>
      </c>
      <c r="I40" s="192"/>
      <c r="J40" s="192"/>
      <c r="R40" s="22"/>
      <c r="S40" s="11"/>
      <c r="V40" s="23"/>
      <c r="Y40" s="23"/>
    </row>
    <row r="41" spans="1:26" ht="12.75" customHeight="1" x14ac:dyDescent="0.25">
      <c r="A41" s="192"/>
      <c r="B41" s="201" t="s">
        <v>85</v>
      </c>
      <c r="C41" s="202"/>
      <c r="D41" s="200"/>
      <c r="E41" s="193"/>
      <c r="F41" s="193"/>
      <c r="G41" s="193"/>
      <c r="H41" s="193"/>
      <c r="I41" s="192"/>
      <c r="J41" s="192"/>
      <c r="L41" s="11"/>
      <c r="R41" s="9"/>
    </row>
    <row r="42" spans="1:26" ht="12.75" customHeight="1" x14ac:dyDescent="0.25">
      <c r="A42" s="192"/>
      <c r="B42" s="197" t="s">
        <v>86</v>
      </c>
      <c r="C42" s="198"/>
      <c r="D42" s="219"/>
      <c r="E42" s="209">
        <v>0</v>
      </c>
      <c r="F42" s="209">
        <f>D42*E42</f>
        <v>0</v>
      </c>
      <c r="G42" s="210">
        <v>200</v>
      </c>
      <c r="H42" s="209">
        <f>D42*G42</f>
        <v>0</v>
      </c>
      <c r="I42" s="192"/>
      <c r="J42" s="192"/>
      <c r="L42" s="11"/>
      <c r="R42" s="9"/>
    </row>
    <row r="43" spans="1:26" ht="12.75" customHeight="1" x14ac:dyDescent="0.25">
      <c r="A43" s="207"/>
      <c r="B43" s="195" t="s">
        <v>85</v>
      </c>
      <c r="C43" s="196"/>
      <c r="D43" s="220"/>
      <c r="E43" s="207"/>
      <c r="F43" s="207"/>
      <c r="G43" s="207"/>
      <c r="H43" s="207"/>
      <c r="I43" s="207"/>
      <c r="J43" s="207"/>
    </row>
    <row r="44" spans="1:26" ht="12.75" customHeight="1" x14ac:dyDescent="0.25">
      <c r="A44" s="221" t="s">
        <v>87</v>
      </c>
      <c r="B44" s="214" t="s">
        <v>186</v>
      </c>
      <c r="C44" s="215"/>
      <c r="D44" s="109"/>
      <c r="E44" s="109"/>
      <c r="F44" s="108">
        <f>'ZONE 1'!E48</f>
        <v>0</v>
      </c>
      <c r="G44" s="109"/>
      <c r="H44" s="108">
        <f>'ZONE 1'!G48</f>
        <v>0</v>
      </c>
      <c r="I44" s="110">
        <f>'ZONE 1'!C48</f>
        <v>0</v>
      </c>
      <c r="J44" s="110">
        <f>'ZONE 1'!I48</f>
        <v>0</v>
      </c>
    </row>
    <row r="45" spans="1:26" ht="12.75" customHeight="1" x14ac:dyDescent="0.25">
      <c r="A45" s="192"/>
      <c r="B45" s="217" t="s">
        <v>187</v>
      </c>
      <c r="C45" s="218"/>
      <c r="D45" s="111"/>
      <c r="E45" s="111"/>
      <c r="F45" s="112">
        <f>'ZONE 2'!E48</f>
        <v>0</v>
      </c>
      <c r="G45" s="111"/>
      <c r="H45" s="112">
        <f>'ZONE 2'!G48</f>
        <v>0</v>
      </c>
      <c r="I45" s="110">
        <f>'ZONE 2'!C48</f>
        <v>0</v>
      </c>
      <c r="J45" s="110">
        <f>'ZONE 2'!I48</f>
        <v>0</v>
      </c>
      <c r="N45" s="11"/>
      <c r="O45" s="11"/>
      <c r="P45" s="11"/>
      <c r="Q45" s="11"/>
    </row>
    <row r="46" spans="1:26" ht="12.75" customHeight="1" x14ac:dyDescent="0.25">
      <c r="A46" s="192"/>
      <c r="B46" s="217" t="s">
        <v>188</v>
      </c>
      <c r="C46" s="218"/>
      <c r="D46" s="111"/>
      <c r="E46" s="111"/>
      <c r="F46" s="112">
        <f>'ZONE 3'!E48</f>
        <v>0</v>
      </c>
      <c r="G46" s="111"/>
      <c r="H46" s="112">
        <f>'ZONE 3'!G48</f>
        <v>0</v>
      </c>
      <c r="I46" s="110">
        <f>'ZONE 3'!C48</f>
        <v>0</v>
      </c>
      <c r="J46" s="110">
        <f>'ZONE 3'!I48</f>
        <v>0</v>
      </c>
      <c r="N46" s="24"/>
      <c r="O46" s="24"/>
      <c r="P46" s="11"/>
      <c r="Q46" s="11"/>
    </row>
    <row r="47" spans="1:26" ht="12.75" customHeight="1" x14ac:dyDescent="0.25">
      <c r="A47" s="192"/>
      <c r="B47" s="217" t="s">
        <v>189</v>
      </c>
      <c r="C47" s="218"/>
      <c r="D47" s="111"/>
      <c r="E47" s="111"/>
      <c r="F47" s="112">
        <f>'ZONE 4'!E48</f>
        <v>0</v>
      </c>
      <c r="G47" s="111"/>
      <c r="H47" s="112">
        <f>'ZONE 4'!G48</f>
        <v>0</v>
      </c>
      <c r="I47" s="110">
        <f>'ZONE 4'!C48</f>
        <v>0</v>
      </c>
      <c r="J47" s="110">
        <f>'ZONE 4'!I48</f>
        <v>0</v>
      </c>
      <c r="N47" s="24"/>
      <c r="O47" s="24"/>
      <c r="P47" s="11"/>
      <c r="Q47" s="11"/>
    </row>
    <row r="48" spans="1:26" ht="12.75" customHeight="1" x14ac:dyDescent="0.25">
      <c r="A48" s="192"/>
      <c r="B48" s="217" t="s">
        <v>190</v>
      </c>
      <c r="C48" s="218"/>
      <c r="D48" s="111"/>
      <c r="E48" s="111"/>
      <c r="F48" s="112">
        <f>'ZONE 5'!E50</f>
        <v>0</v>
      </c>
      <c r="G48" s="111"/>
      <c r="H48" s="112">
        <f>'ZONE 5'!G50</f>
        <v>0</v>
      </c>
      <c r="I48" s="110">
        <f>'ZONE 5'!C50</f>
        <v>0</v>
      </c>
      <c r="J48" s="110">
        <f>'ZONE 5'!I50</f>
        <v>0</v>
      </c>
      <c r="N48" s="24"/>
      <c r="O48" s="11"/>
      <c r="P48" s="11"/>
      <c r="Q48" s="11"/>
    </row>
    <row r="49" spans="1:22" ht="12.75" customHeight="1" x14ac:dyDescent="0.25">
      <c r="A49" s="192"/>
      <c r="B49" s="217" t="s">
        <v>191</v>
      </c>
      <c r="C49" s="218"/>
      <c r="D49" s="111"/>
      <c r="E49" s="111"/>
      <c r="F49" s="112">
        <f>'ZONE 6'!E50</f>
        <v>0</v>
      </c>
      <c r="G49" s="111"/>
      <c r="H49" s="112">
        <f>'ZONE 6'!G50</f>
        <v>0</v>
      </c>
      <c r="I49" s="110">
        <f>'ZONE 6'!C50</f>
        <v>0</v>
      </c>
      <c r="J49" s="110">
        <f>'ZONE 6'!I50</f>
        <v>0</v>
      </c>
      <c r="N49" s="24"/>
      <c r="O49" s="11"/>
      <c r="P49" s="11"/>
      <c r="Q49" s="11"/>
    </row>
    <row r="50" spans="1:22" ht="12.75" customHeight="1" x14ac:dyDescent="0.25">
      <c r="A50" s="192"/>
      <c r="B50" s="217" t="s">
        <v>192</v>
      </c>
      <c r="C50" s="218"/>
      <c r="D50" s="111"/>
      <c r="E50" s="111"/>
      <c r="F50" s="112">
        <f>'ZONE 7'!E50</f>
        <v>0</v>
      </c>
      <c r="G50" s="111"/>
      <c r="H50" s="112">
        <f>'ZONE 7'!G50</f>
        <v>0</v>
      </c>
      <c r="I50" s="110">
        <f>'ZONE 7'!C50</f>
        <v>0</v>
      </c>
      <c r="J50" s="110">
        <f>'ZONE 7'!I50</f>
        <v>0</v>
      </c>
      <c r="N50" s="24"/>
      <c r="O50" s="11"/>
      <c r="P50" s="11"/>
      <c r="Q50" s="11"/>
    </row>
    <row r="51" spans="1:22" ht="12.75" customHeight="1" x14ac:dyDescent="0.25">
      <c r="A51" s="207"/>
      <c r="B51" s="224" t="s">
        <v>193</v>
      </c>
      <c r="C51" s="225"/>
      <c r="D51" s="113"/>
      <c r="E51" s="113"/>
      <c r="F51" s="114">
        <f>'ZONE 8'!E50</f>
        <v>0</v>
      </c>
      <c r="G51" s="113"/>
      <c r="H51" s="114">
        <f>'ZONE 8'!G50</f>
        <v>0</v>
      </c>
      <c r="I51" s="56">
        <f>'ZONE 8'!C50</f>
        <v>0</v>
      </c>
      <c r="J51" s="56">
        <f>'ZONE 8'!I50</f>
        <v>0</v>
      </c>
      <c r="N51" s="24"/>
      <c r="O51" s="11"/>
      <c r="P51" s="11"/>
      <c r="Q51" s="11"/>
    </row>
    <row r="52" spans="1:22" ht="12.75" hidden="1" customHeight="1" x14ac:dyDescent="0.25">
      <c r="A52" s="115"/>
      <c r="B52" s="226" t="s">
        <v>88</v>
      </c>
      <c r="C52" s="227"/>
      <c r="D52" s="232"/>
      <c r="E52" s="222"/>
      <c r="F52" s="222"/>
      <c r="G52" s="228">
        <f>'DEVICE RATINGS'!K26</f>
        <v>48.5</v>
      </c>
      <c r="H52" s="229">
        <f>IF(D52&lt;C53,D52*G52,C53*G52)</f>
        <v>0</v>
      </c>
      <c r="I52" s="222"/>
      <c r="J52" s="222"/>
      <c r="N52" s="24"/>
      <c r="O52" s="11"/>
      <c r="P52" s="11"/>
      <c r="Q52" s="11"/>
    </row>
    <row r="53" spans="1:22" ht="12.75" hidden="1" customHeight="1" x14ac:dyDescent="0.25">
      <c r="A53" s="115"/>
      <c r="B53" s="116" t="s">
        <v>89</v>
      </c>
      <c r="C53" s="117">
        <v>14</v>
      </c>
      <c r="D53" s="220"/>
      <c r="E53" s="207"/>
      <c r="F53" s="207"/>
      <c r="G53" s="207"/>
      <c r="H53" s="207"/>
      <c r="I53" s="207"/>
      <c r="J53" s="207"/>
      <c r="N53" s="24"/>
      <c r="O53" s="11"/>
      <c r="P53" s="11"/>
      <c r="Q53" s="11"/>
    </row>
    <row r="54" spans="1:22" ht="12.75" hidden="1" customHeight="1" x14ac:dyDescent="0.25">
      <c r="A54" s="115"/>
      <c r="B54" s="226" t="s">
        <v>90</v>
      </c>
      <c r="C54" s="227"/>
      <c r="D54" s="232"/>
      <c r="E54" s="222"/>
      <c r="F54" s="222"/>
      <c r="G54" s="228">
        <f>'DEVICE RATINGS'!K32</f>
        <v>27.1</v>
      </c>
      <c r="H54" s="229">
        <f>IF(D54&lt;C55,D54*G54,C55*G54)</f>
        <v>0</v>
      </c>
      <c r="I54" s="222"/>
      <c r="J54" s="222"/>
      <c r="L54" s="2"/>
      <c r="N54" s="24"/>
      <c r="O54" s="25"/>
      <c r="P54" s="11"/>
      <c r="Q54" s="11"/>
    </row>
    <row r="55" spans="1:22" ht="12.75" hidden="1" customHeight="1" x14ac:dyDescent="0.25">
      <c r="A55" s="115"/>
      <c r="B55" s="116" t="s">
        <v>91</v>
      </c>
      <c r="C55" s="117">
        <v>7</v>
      </c>
      <c r="D55" s="220"/>
      <c r="E55" s="207"/>
      <c r="F55" s="207"/>
      <c r="G55" s="207"/>
      <c r="H55" s="207"/>
      <c r="I55" s="207"/>
      <c r="J55" s="207"/>
      <c r="L55" s="2"/>
      <c r="N55" s="24"/>
      <c r="O55" s="25"/>
      <c r="P55" s="11"/>
      <c r="Q55" s="11"/>
    </row>
    <row r="56" spans="1:22" ht="16.8" customHeight="1" x14ac:dyDescent="0.25">
      <c r="A56" s="2"/>
      <c r="B56" s="26"/>
      <c r="C56" s="26"/>
      <c r="D56" s="27"/>
      <c r="E56" s="27"/>
      <c r="F56" s="27"/>
      <c r="G56" s="27"/>
      <c r="H56" s="27"/>
      <c r="I56" s="2"/>
      <c r="J56" s="2"/>
      <c r="N56" s="11"/>
      <c r="O56" s="11"/>
      <c r="P56" s="11"/>
      <c r="Q56" s="11"/>
    </row>
    <row r="57" spans="1:22" ht="12.75" customHeight="1" x14ac:dyDescent="0.25">
      <c r="A57" s="2"/>
      <c r="B57" s="118" t="s">
        <v>92</v>
      </c>
      <c r="C57" s="119"/>
      <c r="D57" s="120"/>
      <c r="E57" s="121" t="s">
        <v>194</v>
      </c>
      <c r="F57" s="122">
        <f>SUM(F19:F55)</f>
        <v>0</v>
      </c>
      <c r="G57" s="121" t="s">
        <v>195</v>
      </c>
      <c r="H57" s="110">
        <f>SUM(H19:H55)</f>
        <v>0</v>
      </c>
      <c r="I57" s="123" t="s">
        <v>93</v>
      </c>
      <c r="J57" s="124">
        <v>2100</v>
      </c>
      <c r="N57" s="28"/>
    </row>
    <row r="58" spans="1:22" ht="12.75" customHeight="1" x14ac:dyDescent="0.25">
      <c r="A58" s="2"/>
      <c r="B58" s="125"/>
      <c r="C58" s="119"/>
      <c r="D58" s="119"/>
      <c r="E58" s="126"/>
      <c r="F58" s="127"/>
      <c r="G58" s="126"/>
      <c r="H58" s="127"/>
      <c r="I58" s="106"/>
      <c r="J58" s="106"/>
    </row>
    <row r="59" spans="1:22" ht="12.75" customHeight="1" x14ac:dyDescent="0.25">
      <c r="A59" s="2"/>
      <c r="B59" s="54" t="s">
        <v>94</v>
      </c>
      <c r="C59" s="119"/>
      <c r="D59" s="120"/>
      <c r="E59" s="128" t="s">
        <v>196</v>
      </c>
      <c r="F59" s="234">
        <v>24</v>
      </c>
      <c r="G59" s="129" t="s">
        <v>197</v>
      </c>
      <c r="H59" s="412">
        <v>0.5</v>
      </c>
      <c r="I59" s="106"/>
      <c r="J59" s="130"/>
    </row>
    <row r="60" spans="1:22" ht="12.75" customHeight="1" x14ac:dyDescent="0.25">
      <c r="A60" s="2"/>
      <c r="B60" s="54" t="s">
        <v>95</v>
      </c>
      <c r="C60" s="119"/>
      <c r="D60" s="120"/>
      <c r="E60" s="128" t="s">
        <v>198</v>
      </c>
      <c r="F60" s="131">
        <f>F57*F59+F61</f>
        <v>0</v>
      </c>
      <c r="G60" s="128" t="s">
        <v>199</v>
      </c>
      <c r="H60" s="132">
        <f>IF(H67=3.2,I71)+IF(H67=3.3,I72)+IF(H67=3.4,I73)+IF(H67=7,I74)+IF(H67=7.2,I75)</f>
        <v>0</v>
      </c>
      <c r="I60" s="106"/>
      <c r="J60" s="133"/>
      <c r="K60" s="2"/>
      <c r="L60" s="2"/>
      <c r="N60" s="11"/>
      <c r="O60" s="11"/>
      <c r="S60" s="11"/>
    </row>
    <row r="61" spans="1:22" ht="12.75" customHeight="1" x14ac:dyDescent="0.25">
      <c r="A61" s="2"/>
      <c r="B61" s="55" t="s">
        <v>96</v>
      </c>
      <c r="C61" s="134"/>
      <c r="D61" s="119"/>
      <c r="E61" s="135" t="s">
        <v>97</v>
      </c>
      <c r="F61" s="136" t="str">
        <f>IF(F57=0,"0","1.66")</f>
        <v>0</v>
      </c>
      <c r="G61" s="135" t="s">
        <v>98</v>
      </c>
      <c r="H61" s="131" t="str">
        <f>IF(H57=0,"0","6.66")</f>
        <v>0</v>
      </c>
      <c r="I61" s="106"/>
      <c r="J61" s="106"/>
      <c r="O61" s="11"/>
      <c r="P61" s="11"/>
      <c r="Q61" s="11"/>
      <c r="R61" s="11"/>
      <c r="S61" s="11"/>
      <c r="T61" s="11"/>
      <c r="V61" s="11"/>
    </row>
    <row r="62" spans="1:22" ht="12.75" customHeight="1" x14ac:dyDescent="0.25">
      <c r="A62" s="2"/>
      <c r="B62" s="54" t="s">
        <v>99</v>
      </c>
      <c r="C62" s="119"/>
      <c r="D62" s="119"/>
      <c r="E62" s="137"/>
      <c r="F62" s="138"/>
      <c r="G62" s="139" t="s">
        <v>200</v>
      </c>
      <c r="H62" s="132">
        <f>H60+H61</f>
        <v>0</v>
      </c>
      <c r="I62" s="106"/>
      <c r="J62" s="106"/>
      <c r="O62" s="22"/>
      <c r="P62" s="11"/>
      <c r="S62" s="23"/>
      <c r="V62" s="23"/>
    </row>
    <row r="63" spans="1:22" ht="12.75" customHeight="1" x14ac:dyDescent="0.25">
      <c r="A63" s="2"/>
      <c r="B63" s="140" t="s">
        <v>100</v>
      </c>
      <c r="C63" s="141"/>
      <c r="D63" s="134"/>
      <c r="E63" s="134"/>
      <c r="F63" s="134"/>
      <c r="G63" s="142" t="s">
        <v>201</v>
      </c>
      <c r="H63" s="132">
        <f>F60+H62</f>
        <v>0</v>
      </c>
      <c r="I63" s="106"/>
      <c r="J63" s="106"/>
      <c r="O63" s="22"/>
      <c r="P63" s="11"/>
      <c r="S63" s="23"/>
      <c r="V63" s="23"/>
    </row>
    <row r="64" spans="1:22" ht="12.75" customHeight="1" x14ac:dyDescent="0.25">
      <c r="A64" s="2"/>
      <c r="B64" s="140" t="s">
        <v>101</v>
      </c>
      <c r="C64" s="141"/>
      <c r="D64" s="134"/>
      <c r="E64" s="134"/>
      <c r="F64" s="134"/>
      <c r="G64" s="142" t="s">
        <v>202</v>
      </c>
      <c r="H64" s="143">
        <f>H63/1000</f>
        <v>0</v>
      </c>
      <c r="I64" s="144"/>
      <c r="J64" s="144"/>
      <c r="M64" s="11"/>
      <c r="O64" s="22"/>
      <c r="P64" s="11"/>
      <c r="S64" s="23"/>
      <c r="V64" s="23"/>
    </row>
    <row r="65" spans="1:22" ht="12.75" customHeight="1" x14ac:dyDescent="0.25">
      <c r="A65" s="2"/>
      <c r="B65" s="140" t="s">
        <v>102</v>
      </c>
      <c r="C65" s="141"/>
      <c r="D65" s="134"/>
      <c r="E65" s="134"/>
      <c r="F65" s="134"/>
      <c r="G65" s="142" t="s">
        <v>203</v>
      </c>
      <c r="H65" s="145">
        <f>H64*1.25</f>
        <v>0</v>
      </c>
      <c r="I65" s="144"/>
      <c r="J65" s="106"/>
      <c r="K65" s="11"/>
      <c r="M65" s="11"/>
      <c r="O65" s="22"/>
      <c r="P65" s="11"/>
      <c r="S65" s="23"/>
      <c r="V65" s="23"/>
    </row>
    <row r="66" spans="1:22" ht="12.75" customHeight="1" x14ac:dyDescent="0.3">
      <c r="A66" s="2"/>
      <c r="B66" s="29"/>
      <c r="C66" s="29"/>
      <c r="D66" s="2"/>
      <c r="E66" s="2"/>
      <c r="F66" s="2"/>
      <c r="G66" s="2"/>
      <c r="H66" s="2"/>
      <c r="I66" s="2"/>
      <c r="J66" s="2"/>
      <c r="O66" s="22"/>
      <c r="P66" s="11"/>
      <c r="S66" s="23"/>
      <c r="V66" s="23"/>
    </row>
    <row r="67" spans="1:22" ht="12.75" customHeight="1" x14ac:dyDescent="0.25">
      <c r="A67" s="2"/>
      <c r="B67" s="140" t="s">
        <v>103</v>
      </c>
      <c r="C67" s="148"/>
      <c r="D67" s="230"/>
      <c r="E67" s="204"/>
      <c r="F67" s="204"/>
      <c r="G67" s="204"/>
      <c r="H67" s="235">
        <v>3.2</v>
      </c>
      <c r="I67" s="47" t="str">
        <f>IF(H67&gt;=7,"Battery Box Required."," ")</f>
        <v xml:space="preserve"> </v>
      </c>
      <c r="J67" s="2"/>
      <c r="O67" s="22"/>
      <c r="P67" s="11"/>
      <c r="S67" s="23"/>
      <c r="V67" s="23"/>
    </row>
    <row r="68" spans="1:22" ht="12.75" customHeight="1" x14ac:dyDescent="0.3">
      <c r="A68" s="2"/>
      <c r="B68" s="29"/>
      <c r="C68" s="29"/>
      <c r="D68" s="2"/>
      <c r="E68" s="2"/>
      <c r="F68" s="2"/>
      <c r="G68" s="2"/>
      <c r="H68" s="2"/>
      <c r="I68" s="11"/>
      <c r="J68" s="11"/>
      <c r="K68" s="11"/>
      <c r="L68" s="11"/>
      <c r="M68" s="11"/>
    </row>
    <row r="69" spans="1:22" ht="12.75" customHeight="1" x14ac:dyDescent="0.25">
      <c r="A69" s="2"/>
      <c r="B69" s="14"/>
      <c r="C69" s="14"/>
      <c r="D69" s="14"/>
      <c r="E69" s="14"/>
      <c r="F69" s="14"/>
      <c r="G69" s="14"/>
      <c r="H69" s="14"/>
      <c r="I69" s="223" t="s">
        <v>104</v>
      </c>
      <c r="J69" s="168"/>
      <c r="K69" s="168"/>
      <c r="L69" s="11"/>
      <c r="M69" s="11"/>
      <c r="O69" s="11"/>
      <c r="S69" s="11"/>
    </row>
    <row r="70" spans="1:22" ht="12.75" customHeight="1" x14ac:dyDescent="0.25">
      <c r="A70" s="2"/>
      <c r="B70" s="149" t="s">
        <v>45</v>
      </c>
      <c r="C70" s="150">
        <f>'DEVICE RATINGS'!C48</f>
        <v>160</v>
      </c>
      <c r="D70" s="31"/>
      <c r="E70" s="14"/>
      <c r="F70" s="17"/>
      <c r="G70" s="17"/>
      <c r="H70" s="17"/>
      <c r="I70" s="30" t="s">
        <v>105</v>
      </c>
      <c r="J70" s="30" t="s">
        <v>106</v>
      </c>
      <c r="K70" s="32" t="s">
        <v>107</v>
      </c>
      <c r="L70" s="11"/>
      <c r="M70" s="11"/>
      <c r="O70" s="11"/>
      <c r="P70" s="11"/>
      <c r="Q70" s="11"/>
      <c r="R70" s="11"/>
      <c r="S70" s="11"/>
      <c r="T70" s="11"/>
      <c r="V70" s="11"/>
    </row>
    <row r="71" spans="1:22" ht="12.75" customHeight="1" x14ac:dyDescent="0.25">
      <c r="A71" s="2"/>
      <c r="B71" s="151" t="s">
        <v>47</v>
      </c>
      <c r="C71" s="152">
        <f>'DEVICE RATINGS'!C49</f>
        <v>32</v>
      </c>
      <c r="D71" s="31"/>
      <c r="E71" s="14"/>
      <c r="F71" s="17"/>
      <c r="G71" s="17"/>
      <c r="H71" s="17"/>
      <c r="I71" s="33">
        <f>IF(H57&lt;=160,H59*H57,1.75*H59*H57)</f>
        <v>0</v>
      </c>
      <c r="J71" s="34">
        <v>3.2</v>
      </c>
      <c r="K71" s="34" t="s">
        <v>108</v>
      </c>
      <c r="L71" s="11"/>
      <c r="M71" s="11"/>
      <c r="O71" s="22"/>
      <c r="P71" s="11"/>
      <c r="S71" s="23"/>
      <c r="V71" s="23"/>
    </row>
    <row r="72" spans="1:22" ht="12.75" customHeight="1" x14ac:dyDescent="0.25">
      <c r="A72" s="2"/>
      <c r="B72" s="151" t="s">
        <v>54</v>
      </c>
      <c r="C72" s="152">
        <f>'DEVICE RATINGS'!C50</f>
        <v>20</v>
      </c>
      <c r="D72" s="2"/>
      <c r="E72" s="2"/>
      <c r="F72" s="17"/>
      <c r="G72" s="17"/>
      <c r="H72" s="17"/>
      <c r="I72" s="33">
        <f>IF(H57&lt;=165,H59*H57,1.75*H59*H57)</f>
        <v>0</v>
      </c>
      <c r="J72" s="34">
        <v>3.3</v>
      </c>
      <c r="K72" s="34" t="s">
        <v>109</v>
      </c>
      <c r="L72" s="11"/>
      <c r="M72" s="11"/>
      <c r="O72" s="22"/>
      <c r="P72" s="11"/>
      <c r="S72" s="23"/>
      <c r="V72" s="23"/>
    </row>
    <row r="73" spans="1:22" ht="12.75" customHeight="1" x14ac:dyDescent="0.25">
      <c r="A73" s="2"/>
      <c r="B73" s="153" t="s">
        <v>55</v>
      </c>
      <c r="C73" s="154">
        <f>'DEVICE RATINGS'!C51</f>
        <v>0.5</v>
      </c>
      <c r="D73" s="2"/>
      <c r="E73" s="2"/>
      <c r="F73" s="17"/>
      <c r="G73" s="17"/>
      <c r="H73" s="17"/>
      <c r="I73" s="33">
        <f>IF(H57&lt;=170,H59*H57,1.75*H59*H57)</f>
        <v>0</v>
      </c>
      <c r="J73" s="34">
        <v>3.4</v>
      </c>
      <c r="K73" s="34" t="s">
        <v>110</v>
      </c>
      <c r="L73" s="11"/>
      <c r="M73" s="11"/>
      <c r="O73" s="22"/>
      <c r="P73" s="11"/>
      <c r="S73" s="23"/>
      <c r="V73" s="23"/>
    </row>
    <row r="74" spans="1:22" ht="12.75" customHeight="1" x14ac:dyDescent="0.25">
      <c r="A74" s="2"/>
      <c r="B74" s="2"/>
      <c r="C74" s="2"/>
      <c r="D74" s="2"/>
      <c r="E74" s="2"/>
      <c r="F74" s="17"/>
      <c r="G74" s="17"/>
      <c r="H74" s="17"/>
      <c r="I74" s="33">
        <f>IF(H57&lt;=350,H59*H57,1.75*H59*H57)</f>
        <v>0</v>
      </c>
      <c r="J74" s="35">
        <v>7</v>
      </c>
      <c r="K74" s="34" t="s">
        <v>111</v>
      </c>
      <c r="L74" s="11"/>
      <c r="M74" s="11"/>
      <c r="O74" s="22"/>
      <c r="P74" s="11"/>
      <c r="S74" s="23"/>
      <c r="V74" s="23"/>
    </row>
    <row r="75" spans="1:22" ht="12.75" customHeight="1" x14ac:dyDescent="0.25">
      <c r="A75" s="2"/>
      <c r="B75" s="105" t="str">
        <f>'DEVICE RATINGS'!A53</f>
        <v>26-1116 Issue 12</v>
      </c>
      <c r="C75" s="231" t="str">
        <f>IF(OR(I44&gt;C71,I45&gt;C71,I46&gt;C71,I47&gt;C71,I48&gt;C71,I49&gt;C71,I50&gt;C71,I51&gt;C71),"ERROR: There are too many devices on at least one zone."," ")</f>
        <v xml:space="preserve"> </v>
      </c>
      <c r="D75" s="168"/>
      <c r="E75" s="168"/>
      <c r="F75" s="168"/>
      <c r="G75" s="168"/>
      <c r="H75" s="168"/>
      <c r="I75" s="33">
        <f>IF(H57&lt;=360,H59*H57,1.75*H59*H57)</f>
        <v>0</v>
      </c>
      <c r="J75" s="34">
        <v>7.2</v>
      </c>
      <c r="K75" s="34" t="s">
        <v>112</v>
      </c>
      <c r="L75" s="11"/>
      <c r="M75" s="11"/>
      <c r="O75" s="22"/>
      <c r="P75" s="11"/>
      <c r="S75" s="23"/>
      <c r="V75" s="23"/>
    </row>
    <row r="76" spans="1:22" ht="12.75" customHeight="1" x14ac:dyDescent="0.25">
      <c r="B76" s="105" t="s">
        <v>113</v>
      </c>
      <c r="C76" s="231" t="str">
        <f>IF(OR(J44&gt;C70,J45&gt;C70,J46&gt;C70,J47&gt;C70,J48&gt;C70,J49&gt;C70,J50&gt;C70,J51&gt;C70),"ERROR: At least one zone is over the maximum permissible loading units."," ")</f>
        <v xml:space="preserve"> </v>
      </c>
      <c r="D76" s="168"/>
      <c r="E76" s="168"/>
      <c r="F76" s="168"/>
      <c r="G76" s="168"/>
      <c r="H76" s="168"/>
      <c r="I76" s="33"/>
      <c r="J76" s="35"/>
      <c r="K76" s="34"/>
      <c r="L76" s="11"/>
      <c r="M76" s="11"/>
      <c r="O76" s="22"/>
      <c r="P76" s="11"/>
      <c r="S76" s="23"/>
      <c r="V76" s="23"/>
    </row>
    <row r="77" spans="1:22" ht="12.75" customHeight="1" x14ac:dyDescent="0.25">
      <c r="B77" s="146" t="str">
        <f>'DEVICE RATINGS'!A55</f>
        <v>Sheet updated 03/04/2025</v>
      </c>
      <c r="C77" s="231" t="str">
        <f>IF(H57&gt;J57,"ERROR: Alarm current requirement exceeds PSU capability"," ")</f>
        <v xml:space="preserve"> </v>
      </c>
      <c r="D77" s="168"/>
      <c r="E77" s="168"/>
      <c r="F77" s="168"/>
      <c r="G77" s="168"/>
      <c r="H77" s="168"/>
      <c r="I77" s="36"/>
      <c r="J77" s="23"/>
      <c r="K77" s="23"/>
      <c r="L77" s="11"/>
      <c r="M77" s="11"/>
      <c r="O77" s="22"/>
      <c r="P77" s="11"/>
      <c r="S77" s="23"/>
      <c r="V77" s="23"/>
    </row>
    <row r="78" spans="1:22" ht="12.75" customHeight="1" x14ac:dyDescent="0.25">
      <c r="B78" s="147"/>
      <c r="C78" s="231" t="str">
        <f>IF(H65&gt;H67,"ERROR: Backup battery requirement exceeds actual battery capacity"," ")</f>
        <v xml:space="preserve"> </v>
      </c>
      <c r="D78" s="168"/>
      <c r="E78" s="168"/>
      <c r="F78" s="168"/>
      <c r="G78" s="168"/>
      <c r="H78" s="168"/>
      <c r="I78" s="11"/>
      <c r="J78" s="11"/>
      <c r="K78" s="11"/>
      <c r="L78" s="11"/>
      <c r="M78" s="11"/>
      <c r="O78" s="22"/>
      <c r="P78" s="11"/>
      <c r="S78" s="23"/>
      <c r="V78" s="23"/>
    </row>
    <row r="79" spans="1:22" ht="12.75" customHeight="1" x14ac:dyDescent="0.25">
      <c r="C79" s="231" t="str">
        <f>IF((F57+H57&gt;J57),"ERROR: Panel internal power supply overloaded."," ")</f>
        <v xml:space="preserve"> </v>
      </c>
      <c r="D79" s="168"/>
      <c r="E79" s="168"/>
      <c r="F79" s="168"/>
      <c r="G79" s="168"/>
      <c r="H79" s="168"/>
      <c r="I79" s="11"/>
      <c r="J79" s="11"/>
      <c r="K79" s="11"/>
      <c r="L79" s="11"/>
      <c r="M79" s="11"/>
    </row>
    <row r="80" spans="1:22" ht="12.75" customHeight="1" x14ac:dyDescent="0.25">
      <c r="C80" s="37"/>
      <c r="D80" s="37"/>
      <c r="E80" s="37"/>
      <c r="F80" s="37"/>
      <c r="G80" s="37"/>
      <c r="H80" s="37"/>
      <c r="I80" s="11"/>
      <c r="J80" s="11"/>
      <c r="K80" s="11"/>
      <c r="L80" s="11"/>
      <c r="M80" s="11"/>
    </row>
    <row r="81" spans="3:16" ht="12.75" customHeight="1" x14ac:dyDescent="0.25">
      <c r="C81" s="2"/>
      <c r="D81" s="2"/>
      <c r="E81" s="2"/>
      <c r="F81" s="2"/>
      <c r="G81" s="2"/>
      <c r="H81" s="2"/>
      <c r="I81" s="11"/>
      <c r="J81" s="11"/>
      <c r="K81" s="11"/>
      <c r="L81" s="11"/>
      <c r="M81" s="11"/>
    </row>
    <row r="82" spans="3:16" ht="12.75" customHeight="1" x14ac:dyDescent="0.25">
      <c r="C82" s="2"/>
      <c r="D82" s="11"/>
      <c r="E82" s="2"/>
      <c r="F82" s="2"/>
      <c r="G82" s="11"/>
      <c r="H82" s="2"/>
      <c r="I82" s="2"/>
      <c r="J82" s="11"/>
      <c r="K82" s="2"/>
      <c r="L82" s="11"/>
      <c r="M82" s="11"/>
      <c r="N82" s="11"/>
      <c r="P82" s="11"/>
    </row>
    <row r="83" spans="3:16" ht="12.75" customHeight="1" x14ac:dyDescent="0.25">
      <c r="C83" s="37"/>
      <c r="D83" s="11"/>
      <c r="E83" s="11"/>
      <c r="F83" s="11"/>
      <c r="G83" s="11"/>
      <c r="H83" s="11"/>
      <c r="I83" s="2"/>
      <c r="J83" s="11"/>
      <c r="K83" s="2"/>
      <c r="L83" s="2"/>
      <c r="M83" s="23"/>
      <c r="P83" s="23"/>
    </row>
    <row r="84" spans="3:16" ht="12.75" customHeight="1" x14ac:dyDescent="0.25">
      <c r="C84" s="2"/>
      <c r="D84" s="22"/>
      <c r="E84" s="11"/>
      <c r="F84" s="2"/>
      <c r="G84" s="23"/>
      <c r="H84" s="11"/>
      <c r="I84" s="11"/>
      <c r="J84" s="23"/>
      <c r="K84" s="11"/>
      <c r="L84" s="2"/>
      <c r="M84" s="23"/>
      <c r="P84" s="23"/>
    </row>
    <row r="85" spans="3:16" ht="12.75" customHeight="1" x14ac:dyDescent="0.25">
      <c r="C85" s="2"/>
      <c r="D85" s="22"/>
      <c r="E85" s="11"/>
      <c r="F85" s="2"/>
      <c r="G85" s="23"/>
      <c r="H85" s="11"/>
      <c r="I85" s="11"/>
      <c r="J85" s="23"/>
      <c r="K85" s="11"/>
      <c r="L85" s="2"/>
      <c r="M85" s="23"/>
      <c r="P85" s="23"/>
    </row>
    <row r="86" spans="3:16" ht="12.75" customHeight="1" x14ac:dyDescent="0.25">
      <c r="C86" s="2"/>
      <c r="D86" s="22"/>
      <c r="E86" s="11"/>
      <c r="F86" s="2"/>
      <c r="G86" s="23"/>
      <c r="H86" s="11"/>
      <c r="I86" s="11"/>
      <c r="J86" s="23"/>
      <c r="K86" s="11"/>
      <c r="L86" s="2"/>
      <c r="M86" s="23"/>
      <c r="P86" s="23"/>
    </row>
    <row r="87" spans="3:16" ht="12.75" customHeight="1" x14ac:dyDescent="0.25">
      <c r="C87" s="2"/>
      <c r="D87" s="22"/>
      <c r="E87" s="11"/>
      <c r="F87" s="2"/>
      <c r="G87" s="23"/>
      <c r="H87" s="11"/>
      <c r="I87" s="11"/>
      <c r="J87" s="23"/>
      <c r="K87" s="11"/>
      <c r="L87" s="2"/>
      <c r="M87" s="23"/>
      <c r="P87" s="23"/>
    </row>
    <row r="88" spans="3:16" ht="12.75" customHeight="1" x14ac:dyDescent="0.25">
      <c r="C88" s="2"/>
      <c r="D88" s="22"/>
      <c r="E88" s="11"/>
      <c r="F88" s="2"/>
      <c r="G88" s="23"/>
      <c r="H88" s="11"/>
      <c r="I88" s="11"/>
      <c r="J88" s="23"/>
      <c r="K88" s="11"/>
      <c r="L88" s="2"/>
      <c r="M88" s="23"/>
      <c r="P88" s="23"/>
    </row>
    <row r="89" spans="3:16" ht="12.75" customHeight="1" x14ac:dyDescent="0.25">
      <c r="C89" s="2"/>
      <c r="D89" s="22"/>
      <c r="E89" s="11"/>
      <c r="F89" s="2"/>
      <c r="G89" s="23"/>
      <c r="H89" s="11"/>
      <c r="I89" s="11"/>
      <c r="J89" s="23"/>
      <c r="K89" s="11"/>
      <c r="L89" s="2"/>
    </row>
    <row r="90" spans="3:16" ht="12.75" customHeight="1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3:16" ht="12.75" customHeight="1" x14ac:dyDescent="0.25"/>
    <row r="92" spans="3:16" ht="12.75" customHeight="1" x14ac:dyDescent="0.25"/>
    <row r="93" spans="3:16" ht="12.75" customHeight="1" x14ac:dyDescent="0.25"/>
    <row r="94" spans="3:16" ht="12.75" customHeight="1" x14ac:dyDescent="0.25"/>
    <row r="95" spans="3:16" ht="12.75" customHeight="1" x14ac:dyDescent="0.25"/>
    <row r="96" spans="3:1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heetProtection sheet="1" objects="1" scenarios="1"/>
  <mergeCells count="137">
    <mergeCell ref="E42:E43"/>
    <mergeCell ref="B43:C43"/>
    <mergeCell ref="B45:C45"/>
    <mergeCell ref="B46:C46"/>
    <mergeCell ref="E36:E37"/>
    <mergeCell ref="E38:E39"/>
    <mergeCell ref="E40:E41"/>
    <mergeCell ref="D24:D25"/>
    <mergeCell ref="E24:E25"/>
    <mergeCell ref="D27:D28"/>
    <mergeCell ref="E27:E28"/>
    <mergeCell ref="D29:D30"/>
    <mergeCell ref="E29:E30"/>
    <mergeCell ref="E31:E32"/>
    <mergeCell ref="D36:D37"/>
    <mergeCell ref="D38:D39"/>
    <mergeCell ref="D40:D41"/>
    <mergeCell ref="B38:C38"/>
    <mergeCell ref="B44:C44"/>
    <mergeCell ref="C75:H75"/>
    <mergeCell ref="C76:H76"/>
    <mergeCell ref="C77:H77"/>
    <mergeCell ref="C78:H78"/>
    <mergeCell ref="C79:H79"/>
    <mergeCell ref="D52:D53"/>
    <mergeCell ref="D54:D55"/>
    <mergeCell ref="E54:E55"/>
    <mergeCell ref="F54:F55"/>
    <mergeCell ref="H54:H55"/>
    <mergeCell ref="I52:I53"/>
    <mergeCell ref="J52:J53"/>
    <mergeCell ref="I69:K69"/>
    <mergeCell ref="B51:C51"/>
    <mergeCell ref="B52:C52"/>
    <mergeCell ref="E52:E53"/>
    <mergeCell ref="F52:F53"/>
    <mergeCell ref="G52:G53"/>
    <mergeCell ref="H52:H53"/>
    <mergeCell ref="B54:C54"/>
    <mergeCell ref="G54:G55"/>
    <mergeCell ref="D67:G67"/>
    <mergeCell ref="I54:I55"/>
    <mergeCell ref="J54:J55"/>
    <mergeCell ref="B47:C47"/>
    <mergeCell ref="B48:C48"/>
    <mergeCell ref="B49:C49"/>
    <mergeCell ref="B50:C50"/>
    <mergeCell ref="D31:D32"/>
    <mergeCell ref="D33:D34"/>
    <mergeCell ref="A35:A43"/>
    <mergeCell ref="B35:C35"/>
    <mergeCell ref="B36:C36"/>
    <mergeCell ref="B37:C37"/>
    <mergeCell ref="A44:A51"/>
    <mergeCell ref="B39:C39"/>
    <mergeCell ref="B40:C40"/>
    <mergeCell ref="B41:C41"/>
    <mergeCell ref="B42:C42"/>
    <mergeCell ref="D42:D43"/>
    <mergeCell ref="A19:A25"/>
    <mergeCell ref="B19:C19"/>
    <mergeCell ref="B30:C30"/>
    <mergeCell ref="B31:C31"/>
    <mergeCell ref="B32:C32"/>
    <mergeCell ref="B33:C33"/>
    <mergeCell ref="F33:F34"/>
    <mergeCell ref="G33:G34"/>
    <mergeCell ref="H33:H34"/>
    <mergeCell ref="B34:C34"/>
    <mergeCell ref="B23:C23"/>
    <mergeCell ref="B24:C24"/>
    <mergeCell ref="A26:A34"/>
    <mergeCell ref="B26:C26"/>
    <mergeCell ref="B27:C27"/>
    <mergeCell ref="B28:C28"/>
    <mergeCell ref="B29:C29"/>
    <mergeCell ref="E33:E34"/>
    <mergeCell ref="F31:F32"/>
    <mergeCell ref="B22:C22"/>
    <mergeCell ref="D22:D23"/>
    <mergeCell ref="E22:E23"/>
    <mergeCell ref="F22:F23"/>
    <mergeCell ref="F24:F25"/>
    <mergeCell ref="E17:F17"/>
    <mergeCell ref="G17:H17"/>
    <mergeCell ref="I17:I18"/>
    <mergeCell ref="J17:J18"/>
    <mergeCell ref="B18:C18"/>
    <mergeCell ref="F36:F39"/>
    <mergeCell ref="F40:F41"/>
    <mergeCell ref="F42:F43"/>
    <mergeCell ref="G40:G41"/>
    <mergeCell ref="H40:H41"/>
    <mergeCell ref="G42:G43"/>
    <mergeCell ref="H42:H43"/>
    <mergeCell ref="G31:G32"/>
    <mergeCell ref="H31:H32"/>
    <mergeCell ref="I35:I43"/>
    <mergeCell ref="J35:J43"/>
    <mergeCell ref="G36:G37"/>
    <mergeCell ref="H36:H39"/>
    <mergeCell ref="G38:G39"/>
    <mergeCell ref="I19:I25"/>
    <mergeCell ref="J19:J25"/>
    <mergeCell ref="I26:I34"/>
    <mergeCell ref="J26:J34"/>
    <mergeCell ref="G22:G23"/>
    <mergeCell ref="F27:F30"/>
    <mergeCell ref="G27:G28"/>
    <mergeCell ref="H27:H30"/>
    <mergeCell ref="G29:G30"/>
    <mergeCell ref="B25:C25"/>
    <mergeCell ref="B20:C20"/>
    <mergeCell ref="D20:D21"/>
    <mergeCell ref="B21:C21"/>
    <mergeCell ref="E20:E21"/>
    <mergeCell ref="F20:F21"/>
    <mergeCell ref="G20:G21"/>
    <mergeCell ref="H20:H21"/>
    <mergeCell ref="H22:H23"/>
    <mergeCell ref="H24:H25"/>
    <mergeCell ref="G24:G25"/>
    <mergeCell ref="D11:J11"/>
    <mergeCell ref="D12:J12"/>
    <mergeCell ref="D13:J13"/>
    <mergeCell ref="D14:J14"/>
    <mergeCell ref="D15:J15"/>
    <mergeCell ref="B4:I4"/>
    <mergeCell ref="B6:C6"/>
    <mergeCell ref="B7:C7"/>
    <mergeCell ref="B8:C8"/>
    <mergeCell ref="B9:C9"/>
    <mergeCell ref="D6:J6"/>
    <mergeCell ref="D7:J7"/>
    <mergeCell ref="D8:J8"/>
    <mergeCell ref="D9:J9"/>
    <mergeCell ref="D10:J10"/>
  </mergeCells>
  <conditionalFormatting sqref="H57">
    <cfRule type="cellIs" dxfId="27" priority="5" stopIfTrue="1" operator="lessThanOrEqual">
      <formula>$J$57</formula>
    </cfRule>
  </conditionalFormatting>
  <conditionalFormatting sqref="H57">
    <cfRule type="cellIs" dxfId="26" priority="6" stopIfTrue="1" operator="greaterThan">
      <formula>$J$57</formula>
    </cfRule>
  </conditionalFormatting>
  <conditionalFormatting sqref="J44:J51">
    <cfRule type="cellIs" dxfId="25" priority="7" stopIfTrue="1" operator="lessThanOrEqual">
      <formula>$C$70</formula>
    </cfRule>
  </conditionalFormatting>
  <conditionalFormatting sqref="J44:J51">
    <cfRule type="cellIs" dxfId="24" priority="8" stopIfTrue="1" operator="greaterThan">
      <formula>$C$70</formula>
    </cfRule>
  </conditionalFormatting>
  <conditionalFormatting sqref="I44:I51">
    <cfRule type="cellIs" dxfId="23" priority="9" stopIfTrue="1" operator="lessThanOrEqual">
      <formula>$C$71</formula>
    </cfRule>
  </conditionalFormatting>
  <conditionalFormatting sqref="I44:I51">
    <cfRule type="cellIs" dxfId="22" priority="10" stopIfTrue="1" operator="greaterThan">
      <formula>$C$71</formula>
    </cfRule>
  </conditionalFormatting>
  <conditionalFormatting sqref="H27:H30">
    <cfRule type="cellIs" dxfId="21" priority="11" stopIfTrue="1" operator="greaterThan">
      <formula>250</formula>
    </cfRule>
  </conditionalFormatting>
  <conditionalFormatting sqref="H27:H30">
    <cfRule type="cellIs" dxfId="20" priority="12" stopIfTrue="1" operator="greaterThan">
      <formula>250</formula>
    </cfRule>
  </conditionalFormatting>
  <conditionalFormatting sqref="H27:H30">
    <cfRule type="cellIs" dxfId="19" priority="13" stopIfTrue="1" operator="greaterThan">
      <formula>250</formula>
    </cfRule>
  </conditionalFormatting>
  <conditionalFormatting sqref="F27:F30">
    <cfRule type="cellIs" dxfId="18" priority="14" stopIfTrue="1" operator="greaterThan">
      <formula>250</formula>
    </cfRule>
  </conditionalFormatting>
  <conditionalFormatting sqref="H65">
    <cfRule type="cellIs" dxfId="17" priority="18" stopIfTrue="1" operator="lessThanOrEqual">
      <formula>$H$67</formula>
    </cfRule>
  </conditionalFormatting>
  <conditionalFormatting sqref="H65">
    <cfRule type="cellIs" dxfId="16" priority="19" stopIfTrue="1" operator="greaterThan">
      <formula>$H$67</formula>
    </cfRule>
  </conditionalFormatting>
  <conditionalFormatting sqref="F36:F39">
    <cfRule type="cellIs" dxfId="15" priority="4" stopIfTrue="1" operator="greaterThan">
      <formula>250</formula>
    </cfRule>
  </conditionalFormatting>
  <conditionalFormatting sqref="H36:H39">
    <cfRule type="cellIs" dxfId="14" priority="1" stopIfTrue="1" operator="greaterThan">
      <formula>250</formula>
    </cfRule>
  </conditionalFormatting>
  <conditionalFormatting sqref="H36:H39">
    <cfRule type="cellIs" dxfId="13" priority="2" stopIfTrue="1" operator="greaterThan">
      <formula>250</formula>
    </cfRule>
  </conditionalFormatting>
  <conditionalFormatting sqref="H36:H39">
    <cfRule type="cellIs" dxfId="12" priority="3" stopIfTrue="1" operator="greaterThan">
      <formula>250</formula>
    </cfRule>
  </conditionalFormatting>
  <dataValidations count="5">
    <dataValidation type="decimal" allowBlank="1" showErrorMessage="1" sqref="H59">
      <formula1>0.25</formula1>
      <formula2>0.5</formula2>
    </dataValidation>
    <dataValidation type="decimal" operator="lessThanOrEqual" allowBlank="1" showErrorMessage="1" sqref="D19:D20 D22 D24 D42 D29 D31 D33 D26 D38 D40 D35">
      <formula1>1</formula1>
    </dataValidation>
    <dataValidation type="list" allowBlank="1" showInputMessage="1" showErrorMessage="1" prompt="Battery Capacity Must Be 3.2Ah, 3.3Ah, 3.4Ah, 7.0Ah or 7.2Ah" sqref="H67">
      <formula1>$J$71:$J$77</formula1>
    </dataValidation>
    <dataValidation type="decimal" allowBlank="1" showInputMessage="1" showErrorMessage="1" sqref="D27:D28 D36:D37">
      <formula1>0</formula1>
      <formula2>2</formula2>
    </dataValidation>
    <dataValidation type="list" allowBlank="1" showInputMessage="1" showErrorMessage="1" sqref="F59">
      <formula1>"24, 48, 72"</formula1>
    </dataValidation>
  </dataValidations>
  <pageMargins left="0.75" right="0.75" top="1" bottom="1" header="0" footer="0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ZONE 1</vt:lpstr>
      <vt:lpstr>ZONE 2</vt:lpstr>
      <vt:lpstr>ZONE 3</vt:lpstr>
      <vt:lpstr>ZONE 4</vt:lpstr>
      <vt:lpstr>ZONE 5</vt:lpstr>
      <vt:lpstr>ZONE 6</vt:lpstr>
      <vt:lpstr>ZONE 7</vt:lpstr>
      <vt:lpstr>ZONE 8</vt:lpstr>
      <vt:lpstr>BATT CALC</vt:lpstr>
      <vt:lpstr>DEVICE RATINGS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</dc:creator>
  <cp:lastModifiedBy>Heirene, Ben</cp:lastModifiedBy>
  <cp:lastPrinted>2025-04-02T11:04:37Z</cp:lastPrinted>
  <dcterms:created xsi:type="dcterms:W3CDTF">2001-01-02T13:33:22Z</dcterms:created>
  <dcterms:modified xsi:type="dcterms:W3CDTF">2025-04-03T15:01:47Z</dcterms:modified>
</cp:coreProperties>
</file>